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Кладочные работы" sheetId="1" r:id="rId1"/>
    <sheet name="Монолитное перекрытие " sheetId="2" r:id="rId2"/>
  </sheets>
  <definedNames/>
  <calcPr fullCalcOnLoad="1"/>
</workbook>
</file>

<file path=xl/sharedStrings.xml><?xml version="1.0" encoding="utf-8"?>
<sst xmlns="http://schemas.openxmlformats.org/spreadsheetml/2006/main" count="75" uniqueCount="61">
  <si>
    <t>Заказчик:  ___________________________________________</t>
  </si>
  <si>
    <t>Подрядчик:  __________________________________________</t>
  </si>
  <si>
    <t>№</t>
  </si>
  <si>
    <t>Наименование работ</t>
  </si>
  <si>
    <t>Ед. Изм.</t>
  </si>
  <si>
    <t>шт</t>
  </si>
  <si>
    <t>м2</t>
  </si>
  <si>
    <t>м3</t>
  </si>
  <si>
    <t>Наружная кладка облицовочным кирпичом 1\2 кирпича</t>
  </si>
  <si>
    <t xml:space="preserve"> </t>
  </si>
  <si>
    <t>Стоим.един.измерения</t>
  </si>
  <si>
    <t>мп</t>
  </si>
  <si>
    <t>бетон с доставкой</t>
  </si>
  <si>
    <t>Вид  работ</t>
  </si>
  <si>
    <t>ед.
изм.</t>
  </si>
  <si>
    <t>объем
 работ</t>
  </si>
  <si>
    <t>наименование материала</t>
  </si>
  <si>
    <t>кол-во
 материала</t>
  </si>
  <si>
    <t>цена
 мат-ла</t>
  </si>
  <si>
    <t xml:space="preserve">стоимость
материала </t>
  </si>
  <si>
    <t>цена
работы</t>
  </si>
  <si>
    <t>стоимость
 работы</t>
  </si>
  <si>
    <t>общая стоимость
объекта</t>
  </si>
  <si>
    <t>%</t>
  </si>
  <si>
    <t>Транспортные расходы</t>
  </si>
  <si>
    <t>Накладные расходы</t>
  </si>
  <si>
    <t>Итого</t>
  </si>
  <si>
    <t>ЗАКАЗЧИК</t>
  </si>
  <si>
    <t>ПОДРЯДЧИК</t>
  </si>
  <si>
    <t>1 м2</t>
  </si>
  <si>
    <t>Расшивка швов кладки: из кирпича ( без вычета проемов)</t>
  </si>
  <si>
    <t>Прочие материалы</t>
  </si>
  <si>
    <t>А-III d8</t>
  </si>
  <si>
    <t>А-III d14</t>
  </si>
  <si>
    <t>Опалубка для монолитного перекрытия</t>
  </si>
  <si>
    <t>Армиров монолитного перекрытия</t>
  </si>
  <si>
    <t>Устройство и разборка деревянных неинвентарных лесов</t>
  </si>
  <si>
    <t>Кладка колонн эркера из облицовочного кирпича</t>
  </si>
  <si>
    <t>Работы по строительству</t>
  </si>
  <si>
    <t>Расшивка швов кладки: из кирпича (эркер с колоннами)</t>
  </si>
  <si>
    <t>Кладка колонн выхода на эркер (из облицовочного кирпича)</t>
  </si>
  <si>
    <t>Устройство монолитного перекрытия с отверсием 120х70см. для выхода на чердак, S-6.3м2</t>
  </si>
  <si>
    <t>Общий объем</t>
  </si>
  <si>
    <t>Остаток</t>
  </si>
  <si>
    <t xml:space="preserve">Стоимость выполненых работ </t>
  </si>
  <si>
    <t>Стены 1. 2-го этажа</t>
  </si>
  <si>
    <t xml:space="preserve">                  аванс на облицовку</t>
  </si>
  <si>
    <t xml:space="preserve">                  аванс на стены</t>
  </si>
  <si>
    <t>аванс  на  июль:</t>
  </si>
  <si>
    <t xml:space="preserve">     </t>
  </si>
  <si>
    <t>Кладка колонн эркера из чернового кирпича</t>
  </si>
  <si>
    <t xml:space="preserve">Кладка стены h-60см между колоннами эркера. в-0.25см. с облицовкой </t>
  </si>
  <si>
    <t>Термобработка колонн эркера керамической краской</t>
  </si>
  <si>
    <t>Термобработка стены между колоннами эркера керамической краской</t>
  </si>
  <si>
    <t>пос. им Крупской, ул. Демидовская 35 (на 2016 г.)</t>
  </si>
  <si>
    <t>Облицовка стен входного тамбура кирпичем,</t>
  </si>
  <si>
    <t>монтаж.  демонтаж</t>
  </si>
  <si>
    <t>Заливка монолитного перекрытия с подъемом бетона на отметку +3.000 вручную</t>
  </si>
  <si>
    <t>Уход за бетоном</t>
  </si>
  <si>
    <t>Выполнено в июне 2015</t>
  </si>
  <si>
    <t xml:space="preserve">ЗАКАЗЧИК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</si>
</sst>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#,##0.000"/>
    <numFmt numFmtId="177" formatCode="0.0"/>
    <numFmt numFmtId="178" formatCode="0.0E+00"/>
    <numFmt numFmtId="179" formatCode="0.000E+00"/>
    <numFmt numFmtId="180" formatCode="0.0000E+00"/>
    <numFmt numFmtId="181" formatCode="0E+00"/>
    <numFmt numFmtId="182" formatCode="[$-FC19]d\ mmmm\ yyyy\ &quot;г.&quot;"/>
    <numFmt numFmtId="183" formatCode="#,##0.0"/>
    <numFmt numFmtId="184" formatCode="0.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color indexed="10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0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Calibri"/>
      <family val="2"/>
    </font>
    <font>
      <b/>
      <sz val="11"/>
      <color theme="3" tint="-0.24997000396251678"/>
      <name val="Calibri"/>
      <family val="2"/>
    </font>
    <font>
      <b/>
      <sz val="12"/>
      <color rgb="FF00B050"/>
      <name val="Calibri"/>
      <family val="2"/>
    </font>
    <font>
      <b/>
      <sz val="10"/>
      <color rgb="FFFF0000"/>
      <name val="Calibri"/>
      <family val="2"/>
    </font>
    <font>
      <b/>
      <sz val="11"/>
      <color theme="4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Alignment="1">
      <alignment/>
    </xf>
    <xf numFmtId="0" fontId="54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54" fillId="0" borderId="10" xfId="0" applyFont="1" applyBorder="1" applyAlignment="1">
      <alignment vertical="top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 wrapText="1"/>
    </xf>
    <xf numFmtId="4" fontId="2" fillId="0" borderId="10" xfId="0" applyNumberFormat="1" applyFont="1" applyFill="1" applyBorder="1" applyAlignment="1">
      <alignment vertical="top"/>
    </xf>
    <xf numFmtId="0" fontId="1" fillId="0" borderId="11" xfId="0" applyFont="1" applyBorder="1" applyAlignment="1">
      <alignment wrapText="1"/>
    </xf>
    <xf numFmtId="0" fontId="56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1" fontId="5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4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0" xfId="0" applyFont="1" applyBorder="1" applyAlignment="1">
      <alignment/>
    </xf>
    <xf numFmtId="175" fontId="52" fillId="0" borderId="11" xfId="0" applyNumberFormat="1" applyFont="1" applyBorder="1" applyAlignment="1">
      <alignment vertical="top" wrapText="1"/>
    </xf>
    <xf numFmtId="177" fontId="52" fillId="0" borderId="11" xfId="0" applyNumberFormat="1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45" fillId="0" borderId="0" xfId="0" applyFont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tabSelected="1" zoomScalePageLayoutView="0" workbookViewId="0" topLeftCell="A4">
      <selection activeCell="H16" sqref="H16"/>
    </sheetView>
  </sheetViews>
  <sheetFormatPr defaultColWidth="9.140625" defaultRowHeight="15"/>
  <cols>
    <col min="1" max="1" width="4.7109375" style="1" customWidth="1"/>
    <col min="2" max="2" width="56.8515625" style="2" customWidth="1"/>
    <col min="3" max="3" width="7.7109375" style="1" customWidth="1"/>
    <col min="4" max="4" width="10.28125" style="1" customWidth="1"/>
    <col min="5" max="5" width="13.7109375" style="1" customWidth="1"/>
    <col min="6" max="7" width="10.28125" style="1" customWidth="1"/>
    <col min="8" max="8" width="8.7109375" style="1" customWidth="1"/>
    <col min="9" max="9" width="14.28125" style="1" customWidth="1"/>
    <col min="10" max="10" width="14.7109375" style="1" customWidth="1"/>
    <col min="11" max="11" width="15.8515625" style="1" customWidth="1"/>
    <col min="12" max="12" width="11.7109375" style="1" customWidth="1"/>
    <col min="13" max="13" width="8.28125" style="1" customWidth="1"/>
    <col min="14" max="14" width="8.7109375" style="1" customWidth="1"/>
    <col min="15" max="15" width="13.00390625" style="1" customWidth="1"/>
    <col min="16" max="16" width="11.8515625" style="1" customWidth="1"/>
    <col min="17" max="17" width="10.7109375" style="1" bestFit="1" customWidth="1"/>
    <col min="18" max="18" width="3.8515625" style="1" customWidth="1"/>
    <col min="19" max="19" width="6.7109375" style="1" customWidth="1"/>
    <col min="20" max="20" width="11.57421875" style="1" customWidth="1"/>
    <col min="21" max="16384" width="9.140625" style="1" customWidth="1"/>
  </cols>
  <sheetData>
    <row r="1" ht="11.25">
      <c r="A1" s="1" t="s">
        <v>0</v>
      </c>
    </row>
    <row r="2" ht="11.25">
      <c r="A2" s="1" t="s">
        <v>1</v>
      </c>
    </row>
    <row r="5" spans="1:7" ht="15.75">
      <c r="A5" s="3"/>
      <c r="B5" s="42" t="s">
        <v>38</v>
      </c>
      <c r="C5" s="3"/>
      <c r="D5" s="3"/>
      <c r="E5" s="3"/>
      <c r="F5" s="3"/>
      <c r="G5" s="3"/>
    </row>
    <row r="6" ht="11.25">
      <c r="B6" s="4"/>
    </row>
    <row r="7" spans="2:34" ht="11.25">
      <c r="B7" s="4" t="s">
        <v>54</v>
      </c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7:34" ht="11.25">
      <c r="G8" s="25"/>
      <c r="H8" s="25"/>
      <c r="I8" s="25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13" ht="15">
      <c r="A9" s="5"/>
      <c r="B9" s="6"/>
      <c r="C9" s="5"/>
      <c r="D9" s="5"/>
      <c r="E9" s="5"/>
      <c r="F9" s="5"/>
      <c r="G9" s="12"/>
      <c r="H9" s="9"/>
      <c r="I9" s="12"/>
      <c r="M9" s="1" t="s">
        <v>9</v>
      </c>
    </row>
    <row r="10" spans="1:10" ht="15">
      <c r="A10" s="71" t="s">
        <v>45</v>
      </c>
      <c r="B10" s="72"/>
      <c r="C10" s="72"/>
      <c r="D10" s="72"/>
      <c r="E10" s="46"/>
      <c r="F10" s="46"/>
      <c r="G10" s="51"/>
      <c r="H10" s="18"/>
      <c r="I10" s="73" t="s">
        <v>44</v>
      </c>
      <c r="J10" s="73"/>
    </row>
    <row r="11" spans="1:11" ht="38.25" customHeight="1">
      <c r="A11" s="7" t="s">
        <v>2</v>
      </c>
      <c r="B11" s="7" t="s">
        <v>3</v>
      </c>
      <c r="C11" s="7" t="s">
        <v>4</v>
      </c>
      <c r="D11" s="13" t="s">
        <v>42</v>
      </c>
      <c r="E11" s="13" t="s">
        <v>59</v>
      </c>
      <c r="F11" s="13"/>
      <c r="G11" s="13" t="s">
        <v>43</v>
      </c>
      <c r="H11" s="15" t="s">
        <v>10</v>
      </c>
      <c r="I11" s="10"/>
      <c r="J11" s="10"/>
      <c r="K11" s="68"/>
    </row>
    <row r="12" spans="1:12" ht="15">
      <c r="A12" s="7"/>
      <c r="B12" s="54" t="s">
        <v>55</v>
      </c>
      <c r="C12" s="55" t="s">
        <v>6</v>
      </c>
      <c r="D12" s="56">
        <f>(2.38*2+2.77)*3-2.37*1.01-0.91*1.51</f>
        <v>18.8222</v>
      </c>
      <c r="E12" s="56"/>
      <c r="F12" s="56"/>
      <c r="G12" s="56">
        <f>D12-E12</f>
        <v>18.8222</v>
      </c>
      <c r="H12" s="40">
        <v>1000</v>
      </c>
      <c r="I12" s="57">
        <f>E12*H12</f>
        <v>0</v>
      </c>
      <c r="J12" s="61">
        <f>G12*H12</f>
        <v>18822.199999999997</v>
      </c>
      <c r="L12" s="20"/>
    </row>
    <row r="13" spans="1:12" ht="15.75" customHeight="1">
      <c r="A13" s="7"/>
      <c r="B13" s="54" t="s">
        <v>40</v>
      </c>
      <c r="C13" s="55" t="s">
        <v>6</v>
      </c>
      <c r="D13" s="56">
        <f>(2*0.63+2*0.85)*2.75</f>
        <v>8.14</v>
      </c>
      <c r="E13" s="56"/>
      <c r="F13" s="56"/>
      <c r="G13" s="56">
        <f>D13-E13</f>
        <v>8.14</v>
      </c>
      <c r="H13" s="19">
        <v>1000</v>
      </c>
      <c r="I13" s="57">
        <f aca="true" t="shared" si="0" ref="I13:I22">E13*H13</f>
        <v>0</v>
      </c>
      <c r="J13" s="61">
        <f aca="true" t="shared" si="1" ref="J13:J23">G13*H13</f>
        <v>8140.000000000001</v>
      </c>
      <c r="L13" s="20"/>
    </row>
    <row r="14" spans="1:10" ht="15" customHeight="1">
      <c r="A14" s="7">
        <v>19</v>
      </c>
      <c r="B14" s="54" t="s">
        <v>39</v>
      </c>
      <c r="C14" s="55" t="s">
        <v>29</v>
      </c>
      <c r="D14" s="58">
        <f>D13+7.46*0.6+D21</f>
        <v>19.0785</v>
      </c>
      <c r="E14" s="58"/>
      <c r="F14" s="58"/>
      <c r="G14" s="56">
        <f>D14-E14</f>
        <v>19.0785</v>
      </c>
      <c r="H14" s="21">
        <v>56</v>
      </c>
      <c r="I14" s="57">
        <f>E14*H14</f>
        <v>0</v>
      </c>
      <c r="J14" s="61">
        <f t="shared" si="1"/>
        <v>1068.396</v>
      </c>
    </row>
    <row r="15" spans="1:15" ht="15">
      <c r="A15" s="7"/>
      <c r="B15" s="54" t="s">
        <v>8</v>
      </c>
      <c r="C15" s="55" t="s">
        <v>6</v>
      </c>
      <c r="D15" s="59">
        <f>1.883*3.25*2+9.57*3-2*1.44*2+(9.451-2.77)*3.25-2*1.44+9.451*3-1.38*1.44*2+11*3.25-1.38*1.44-0.79*0.55+11*3-1.08*2.44-0.79*0.55-1.38*1.44+3.74*6.25+0.934*6.25+2.96*3.25-0.79*0.55+2.96*3+2.35*3.25-0.79*2+2.35*3+2.75*3.25-0.79*2.25+2.75*3</f>
        <v>215.46824999999995</v>
      </c>
      <c r="E15" s="56">
        <f>39.88*0.075*5</f>
        <v>14.955</v>
      </c>
      <c r="F15" s="56"/>
      <c r="G15" s="56">
        <f>D15-E15</f>
        <v>200.51324999999994</v>
      </c>
      <c r="H15" s="21">
        <v>1700</v>
      </c>
      <c r="I15" s="57">
        <f>E15*H15</f>
        <v>25423.5</v>
      </c>
      <c r="J15" s="61">
        <f t="shared" si="1"/>
        <v>340872.5249999999</v>
      </c>
      <c r="L15" s="17" t="s">
        <v>9</v>
      </c>
      <c r="O15" s="23" t="s">
        <v>9</v>
      </c>
    </row>
    <row r="16" spans="1:17" ht="15">
      <c r="A16" s="7"/>
      <c r="B16" s="54" t="s">
        <v>30</v>
      </c>
      <c r="C16" s="55" t="s">
        <v>29</v>
      </c>
      <c r="D16" s="56">
        <f>268.15+(2.38*2+2.77)*3</f>
        <v>290.73999999999995</v>
      </c>
      <c r="E16" s="56"/>
      <c r="F16" s="56"/>
      <c r="G16" s="56">
        <f aca="true" t="shared" si="2" ref="G16:G21">D16-E16</f>
        <v>290.73999999999995</v>
      </c>
      <c r="H16" s="21">
        <v>56</v>
      </c>
      <c r="I16" s="57">
        <f t="shared" si="0"/>
        <v>0</v>
      </c>
      <c r="J16" s="61">
        <f t="shared" si="1"/>
        <v>16281.439999999997</v>
      </c>
      <c r="K16" s="22"/>
      <c r="L16" s="22"/>
      <c r="M16" s="22"/>
      <c r="N16" s="22"/>
      <c r="O16" s="22"/>
      <c r="P16" s="22"/>
      <c r="Q16" s="22"/>
    </row>
    <row r="17" spans="1:17" ht="15.75">
      <c r="A17" s="7">
        <v>24</v>
      </c>
      <c r="B17" s="8" t="s">
        <v>36</v>
      </c>
      <c r="C17" s="8" t="s">
        <v>11</v>
      </c>
      <c r="D17" s="14">
        <v>32.4</v>
      </c>
      <c r="E17" s="14">
        <v>16.2</v>
      </c>
      <c r="F17" s="14"/>
      <c r="G17" s="14">
        <f t="shared" si="2"/>
        <v>16.2</v>
      </c>
      <c r="H17" s="60">
        <v>100</v>
      </c>
      <c r="I17" s="10">
        <f t="shared" si="0"/>
        <v>1620</v>
      </c>
      <c r="J17" s="62">
        <f t="shared" si="1"/>
        <v>1620</v>
      </c>
      <c r="K17" s="48"/>
      <c r="L17" s="48"/>
      <c r="M17" s="48"/>
      <c r="N17" s="22"/>
      <c r="O17" s="22"/>
      <c r="P17" s="22"/>
      <c r="Q17" s="22"/>
    </row>
    <row r="18" spans="1:17" ht="30.75" customHeight="1">
      <c r="A18" s="7"/>
      <c r="B18" s="8" t="s">
        <v>41</v>
      </c>
      <c r="C18" s="8" t="s">
        <v>5</v>
      </c>
      <c r="D18" s="14">
        <v>1</v>
      </c>
      <c r="E18" s="14"/>
      <c r="F18" s="14"/>
      <c r="G18" s="14">
        <f t="shared" si="2"/>
        <v>1</v>
      </c>
      <c r="H18" s="43">
        <v>13500</v>
      </c>
      <c r="I18" s="69">
        <f t="shared" si="0"/>
        <v>0</v>
      </c>
      <c r="J18" s="70">
        <f t="shared" si="1"/>
        <v>13500</v>
      </c>
      <c r="K18" s="48"/>
      <c r="L18" s="48"/>
      <c r="M18" s="48"/>
      <c r="N18" s="22"/>
      <c r="O18" s="22"/>
      <c r="P18" s="22"/>
      <c r="Q18" s="22"/>
    </row>
    <row r="19" spans="1:17" ht="18.75" customHeight="1">
      <c r="A19" s="7"/>
      <c r="B19" s="8" t="s">
        <v>50</v>
      </c>
      <c r="C19" s="8" t="s">
        <v>7</v>
      </c>
      <c r="D19" s="14">
        <f>7*0.25*0.25*2.75</f>
        <v>1.203125</v>
      </c>
      <c r="E19" s="44"/>
      <c r="F19" s="44"/>
      <c r="G19" s="14">
        <f>D19-E19-F19</f>
        <v>1.203125</v>
      </c>
      <c r="H19" s="39">
        <v>2700</v>
      </c>
      <c r="I19" s="10"/>
      <c r="J19" s="61">
        <f t="shared" si="1"/>
        <v>3248.4375</v>
      </c>
      <c r="K19" s="48"/>
      <c r="L19" s="48"/>
      <c r="M19" s="48"/>
      <c r="N19" s="22"/>
      <c r="O19" s="22"/>
      <c r="P19" s="22"/>
      <c r="Q19" s="22"/>
    </row>
    <row r="20" spans="1:17" ht="18.75" customHeight="1">
      <c r="A20" s="7"/>
      <c r="B20" s="8" t="s">
        <v>52</v>
      </c>
      <c r="C20" s="8" t="s">
        <v>6</v>
      </c>
      <c r="D20" s="14">
        <f>7*0.5*2.75</f>
        <v>9.625</v>
      </c>
      <c r="E20" s="44"/>
      <c r="F20" s="44"/>
      <c r="G20" s="14">
        <f>D20</f>
        <v>9.625</v>
      </c>
      <c r="H20" s="39">
        <v>150</v>
      </c>
      <c r="I20" s="10"/>
      <c r="J20" s="61">
        <f t="shared" si="1"/>
        <v>1443.75</v>
      </c>
      <c r="K20" s="48"/>
      <c r="L20" s="48"/>
      <c r="M20" s="48"/>
      <c r="N20" s="22"/>
      <c r="O20" s="22"/>
      <c r="P20" s="22"/>
      <c r="Q20" s="22"/>
    </row>
    <row r="21" spans="1:17" ht="15.75">
      <c r="A21" s="7"/>
      <c r="B21" s="8" t="s">
        <v>37</v>
      </c>
      <c r="C21" s="8" t="s">
        <v>6</v>
      </c>
      <c r="D21" s="14">
        <f>(5*0.35+2*0.3)*2.75</f>
        <v>6.4625</v>
      </c>
      <c r="E21" s="14"/>
      <c r="F21" s="14"/>
      <c r="G21" s="14">
        <f t="shared" si="2"/>
        <v>6.4625</v>
      </c>
      <c r="H21" s="39">
        <v>2700</v>
      </c>
      <c r="I21" s="10">
        <f t="shared" si="0"/>
        <v>0</v>
      </c>
      <c r="J21" s="62">
        <f t="shared" si="1"/>
        <v>17448.75</v>
      </c>
      <c r="K21" s="48"/>
      <c r="L21" s="48"/>
      <c r="M21" s="49"/>
      <c r="N21" s="22"/>
      <c r="O21" s="22"/>
      <c r="P21" s="22"/>
      <c r="Q21" s="22"/>
    </row>
    <row r="22" spans="1:17" ht="30">
      <c r="A22" s="7"/>
      <c r="B22" s="8" t="s">
        <v>51</v>
      </c>
      <c r="C22" s="8" t="s">
        <v>7</v>
      </c>
      <c r="D22" s="14">
        <f>7.46*0.6*0.38</f>
        <v>1.70088</v>
      </c>
      <c r="E22" s="14"/>
      <c r="F22" s="14"/>
      <c r="G22" s="14">
        <f>D22</f>
        <v>1.70088</v>
      </c>
      <c r="H22" s="39">
        <v>2700</v>
      </c>
      <c r="I22" s="10">
        <f t="shared" si="0"/>
        <v>0</v>
      </c>
      <c r="J22" s="61">
        <f t="shared" si="1"/>
        <v>4592.376</v>
      </c>
      <c r="K22" s="48"/>
      <c r="L22" s="48"/>
      <c r="M22" s="49"/>
      <c r="N22" s="22"/>
      <c r="O22" s="22"/>
      <c r="P22" s="22"/>
      <c r="Q22" s="22"/>
    </row>
    <row r="23" spans="1:17" ht="30">
      <c r="A23" s="7"/>
      <c r="B23" s="8" t="s">
        <v>53</v>
      </c>
      <c r="C23" s="8" t="s">
        <v>6</v>
      </c>
      <c r="D23" s="14">
        <f>7.46*0.72</f>
        <v>5.3712</v>
      </c>
      <c r="E23" s="14"/>
      <c r="F23" s="14"/>
      <c r="G23" s="14">
        <f>D23</f>
        <v>5.3712</v>
      </c>
      <c r="H23" s="39">
        <v>150</v>
      </c>
      <c r="I23" s="10"/>
      <c r="J23" s="61">
        <f t="shared" si="1"/>
        <v>805.68</v>
      </c>
      <c r="K23" s="48"/>
      <c r="L23" s="48"/>
      <c r="M23" s="49"/>
      <c r="N23" s="22"/>
      <c r="O23" s="22"/>
      <c r="P23" s="22"/>
      <c r="Q23" s="22"/>
    </row>
    <row r="24" spans="1:17" ht="18.75">
      <c r="A24" s="5"/>
      <c r="B24" s="6"/>
      <c r="C24" s="5"/>
      <c r="D24" s="5"/>
      <c r="E24" s="5"/>
      <c r="F24" s="5"/>
      <c r="G24" s="5"/>
      <c r="H24" s="16"/>
      <c r="I24" s="45">
        <f>SUM(I12:I23)</f>
        <v>27043.5</v>
      </c>
      <c r="J24" s="23">
        <f>SUM(J12:J23)</f>
        <v>427843.5544999999</v>
      </c>
      <c r="K24" s="47">
        <f>I24+J24</f>
        <v>454887.0544999999</v>
      </c>
      <c r="L24" s="41"/>
      <c r="M24" s="48"/>
      <c r="N24" s="22"/>
      <c r="O24" s="47"/>
      <c r="P24" s="22"/>
      <c r="Q24" s="22"/>
    </row>
    <row r="25" spans="1:17" ht="15">
      <c r="A25" s="12"/>
      <c r="B25" s="11"/>
      <c r="C25" s="12"/>
      <c r="D25" s="12"/>
      <c r="E25" s="12"/>
      <c r="F25" s="12"/>
      <c r="G25" s="12"/>
      <c r="H25" s="16"/>
      <c r="I25" s="5"/>
      <c r="K25" s="22"/>
      <c r="L25" s="22"/>
      <c r="M25" s="22"/>
      <c r="N25" s="22"/>
      <c r="O25" s="22"/>
      <c r="P25" s="22"/>
      <c r="Q25" s="22"/>
    </row>
    <row r="27" spans="1:7" ht="12">
      <c r="A27" s="24" t="s">
        <v>60</v>
      </c>
      <c r="B27" s="50"/>
      <c r="C27" s="24" t="s">
        <v>28</v>
      </c>
      <c r="D27" s="24"/>
      <c r="E27" s="24" t="s">
        <v>49</v>
      </c>
      <c r="F27" s="24"/>
      <c r="G27" s="24"/>
    </row>
    <row r="35" ht="11.25">
      <c r="J35" s="1" t="s">
        <v>48</v>
      </c>
    </row>
    <row r="36" ht="11.25">
      <c r="J36" s="52">
        <f>J24*0.1</f>
        <v>42784.355449999995</v>
      </c>
    </row>
    <row r="37" spans="10:11" ht="11.25">
      <c r="J37" s="53">
        <f>(J12+J13+J14+J15)*0.1</f>
        <v>36890.312099999996</v>
      </c>
      <c r="K37" s="1" t="s">
        <v>46</v>
      </c>
    </row>
    <row r="38" spans="10:11" ht="11.25">
      <c r="J38" s="53">
        <f>J36-J37</f>
        <v>5894.04335</v>
      </c>
      <c r="K38" s="1" t="s">
        <v>47</v>
      </c>
    </row>
  </sheetData>
  <sheetProtection/>
  <mergeCells count="2">
    <mergeCell ref="A10:D10"/>
    <mergeCell ref="I10:J10"/>
  </mergeCells>
  <printOptions/>
  <pageMargins left="0.7874015748031497" right="0" top="0.1968503937007874" bottom="0" header="0.31496062992125984" footer="0.3937007874015748"/>
  <pageSetup fitToHeight="0" fitToWidth="1" horizontalDpi="600" verticalDpi="600" orientation="portrait" paperSize="9" scale="37" r:id="rId1"/>
  <headerFooter>
    <oddFooter>&amp;R&amp;7DefSmeta Free  стр: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Q17"/>
  <sheetViews>
    <sheetView zoomScalePageLayoutView="0" workbookViewId="0" topLeftCell="A4">
      <selection activeCell="C10" sqref="C10"/>
    </sheetView>
  </sheetViews>
  <sheetFormatPr defaultColWidth="9.140625" defaultRowHeight="15"/>
  <cols>
    <col min="1" max="1" width="37.7109375" style="0" customWidth="1"/>
    <col min="4" max="4" width="20.140625" style="0" customWidth="1"/>
    <col min="7" max="7" width="12.28125" style="0" customWidth="1"/>
    <col min="9" max="10" width="12.140625" style="0" customWidth="1"/>
  </cols>
  <sheetData>
    <row r="4" spans="1:10" ht="60">
      <c r="A4" s="27" t="s">
        <v>13</v>
      </c>
      <c r="B4" s="28" t="s">
        <v>14</v>
      </c>
      <c r="C4" s="28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20</v>
      </c>
      <c r="I4" s="28" t="s">
        <v>21</v>
      </c>
      <c r="J4" s="28" t="s">
        <v>22</v>
      </c>
    </row>
    <row r="5" spans="1:10" ht="15">
      <c r="A5" s="29" t="s">
        <v>34</v>
      </c>
      <c r="B5" s="30" t="s">
        <v>6</v>
      </c>
      <c r="C5" s="33">
        <f>(7.46+0.25*7)*0.2+11.12</f>
        <v>12.962</v>
      </c>
      <c r="D5" s="30" t="s">
        <v>56</v>
      </c>
      <c r="E5" s="31">
        <v>0</v>
      </c>
      <c r="F5" s="31">
        <v>0</v>
      </c>
      <c r="G5" s="32">
        <f>E5*F5</f>
        <v>0</v>
      </c>
      <c r="H5" s="31">
        <v>150</v>
      </c>
      <c r="I5" s="32">
        <f>C5*H5</f>
        <v>1944.3</v>
      </c>
      <c r="J5" s="32">
        <f aca="true" t="shared" si="0" ref="J5:J11">G5+I5</f>
        <v>1944.3</v>
      </c>
    </row>
    <row r="6" spans="1:17" ht="16.5" customHeight="1">
      <c r="A6" s="38" t="s">
        <v>35</v>
      </c>
      <c r="B6" s="30" t="s">
        <v>11</v>
      </c>
      <c r="C6" s="31">
        <f>E6+E7</f>
        <v>339</v>
      </c>
      <c r="D6" s="29" t="s">
        <v>33</v>
      </c>
      <c r="E6" s="31">
        <f>144*2</f>
        <v>288</v>
      </c>
      <c r="F6" s="31">
        <f>32*74.44/64</f>
        <v>37.22</v>
      </c>
      <c r="G6" s="32">
        <f>E6*F6</f>
        <v>10719.36</v>
      </c>
      <c r="H6" s="31">
        <v>15</v>
      </c>
      <c r="I6" s="32">
        <f>C6*H6</f>
        <v>5085</v>
      </c>
      <c r="J6" s="32">
        <f>I6+G6+G7</f>
        <v>16449</v>
      </c>
      <c r="L6" s="63">
        <f>E6</f>
        <v>288</v>
      </c>
      <c r="M6" s="64">
        <v>120</v>
      </c>
      <c r="N6" s="67">
        <f>L6-M6</f>
        <v>168</v>
      </c>
      <c r="O6" s="66"/>
      <c r="P6" s="66">
        <f>N6*F6</f>
        <v>6252.96</v>
      </c>
      <c r="Q6" s="65"/>
    </row>
    <row r="7" spans="1:17" ht="15">
      <c r="A7" s="38"/>
      <c r="B7" s="30"/>
      <c r="C7" s="33"/>
      <c r="D7" s="29" t="s">
        <v>32</v>
      </c>
      <c r="E7" s="31">
        <f>425*0.12</f>
        <v>51</v>
      </c>
      <c r="F7" s="31">
        <f>32*23.7/60</f>
        <v>12.639999999999999</v>
      </c>
      <c r="G7" s="32">
        <f>E7*F7</f>
        <v>644.64</v>
      </c>
      <c r="H7" s="31"/>
      <c r="I7" s="32"/>
      <c r="J7" s="32"/>
      <c r="L7" s="65"/>
      <c r="M7" s="65"/>
      <c r="N7" s="65"/>
      <c r="O7" s="65"/>
      <c r="P7" s="65"/>
      <c r="Q7" s="65"/>
    </row>
    <row r="8" spans="1:10" ht="45">
      <c r="A8" s="38" t="s">
        <v>57</v>
      </c>
      <c r="B8" s="30" t="s">
        <v>7</v>
      </c>
      <c r="C8" s="31">
        <f>13.27*0.15</f>
        <v>1.9905</v>
      </c>
      <c r="D8" s="29" t="s">
        <v>12</v>
      </c>
      <c r="E8" s="31">
        <v>2</v>
      </c>
      <c r="F8" s="31">
        <v>4500</v>
      </c>
      <c r="G8" s="32">
        <f>E8*F8</f>
        <v>9000</v>
      </c>
      <c r="H8" s="31">
        <v>2000</v>
      </c>
      <c r="I8" s="32">
        <f>C8*H8</f>
        <v>3981</v>
      </c>
      <c r="J8" s="32">
        <f t="shared" si="0"/>
        <v>12981</v>
      </c>
    </row>
    <row r="9" spans="1:10" ht="15">
      <c r="A9" s="29" t="s">
        <v>58</v>
      </c>
      <c r="B9" s="30" t="s">
        <v>7</v>
      </c>
      <c r="C9" s="33">
        <v>13.27</v>
      </c>
      <c r="D9" s="29"/>
      <c r="E9" s="31"/>
      <c r="F9" s="31"/>
      <c r="G9" s="32">
        <v>0</v>
      </c>
      <c r="H9" s="31">
        <v>10</v>
      </c>
      <c r="I9" s="32">
        <f>C9*H9</f>
        <v>132.7</v>
      </c>
      <c r="J9" s="32">
        <f>G9+I9</f>
        <v>132.7</v>
      </c>
    </row>
    <row r="10" spans="1:10" ht="15">
      <c r="A10" s="29" t="s">
        <v>31</v>
      </c>
      <c r="B10" s="30"/>
      <c r="C10" s="33"/>
      <c r="D10" s="29"/>
      <c r="E10" s="31"/>
      <c r="F10" s="31"/>
      <c r="G10" s="32">
        <v>200</v>
      </c>
      <c r="H10" s="31"/>
      <c r="I10" s="32">
        <f>C10*H10</f>
        <v>0</v>
      </c>
      <c r="J10" s="32">
        <f>G10+I10</f>
        <v>200</v>
      </c>
    </row>
    <row r="11" spans="1:10" ht="15">
      <c r="A11" s="29" t="s">
        <v>24</v>
      </c>
      <c r="B11" s="30"/>
      <c r="C11" s="33"/>
      <c r="D11" s="29"/>
      <c r="E11" s="31"/>
      <c r="F11" s="31"/>
      <c r="G11" s="32">
        <v>2500</v>
      </c>
      <c r="H11" s="31"/>
      <c r="I11" s="32">
        <f>C11*H11</f>
        <v>0</v>
      </c>
      <c r="J11" s="32">
        <f t="shared" si="0"/>
        <v>2500</v>
      </c>
    </row>
    <row r="12" spans="1:10" ht="15">
      <c r="A12" s="29" t="s">
        <v>25</v>
      </c>
      <c r="B12" s="30" t="s">
        <v>23</v>
      </c>
      <c r="C12" s="33"/>
      <c r="D12" s="29"/>
      <c r="E12" s="31">
        <v>4</v>
      </c>
      <c r="F12" s="31"/>
      <c r="G12" s="32">
        <f>E12*F12</f>
        <v>0</v>
      </c>
      <c r="H12" s="31"/>
      <c r="I12" s="32">
        <f>C12*H12</f>
        <v>0</v>
      </c>
      <c r="J12" s="32">
        <f>G12+I12</f>
        <v>0</v>
      </c>
    </row>
    <row r="13" spans="1:10" ht="15.75">
      <c r="A13" s="74" t="s">
        <v>26</v>
      </c>
      <c r="B13" s="75"/>
      <c r="C13" s="75"/>
      <c r="D13" s="75"/>
      <c r="E13" s="75"/>
      <c r="F13" s="76"/>
      <c r="G13" s="34">
        <f>SUM(G5:G12)</f>
        <v>23064</v>
      </c>
      <c r="H13" s="35"/>
      <c r="I13" s="34">
        <f>SUM(I5:I12)</f>
        <v>11143</v>
      </c>
      <c r="J13" s="34">
        <f>SUM(J5:J12)</f>
        <v>34207</v>
      </c>
    </row>
    <row r="14" spans="1:10" ht="15">
      <c r="A14" s="36"/>
      <c r="B14" s="37"/>
      <c r="C14" s="37"/>
      <c r="D14" s="36"/>
      <c r="E14" s="36"/>
      <c r="F14" s="36"/>
      <c r="G14" s="36"/>
      <c r="H14" s="36"/>
      <c r="I14" s="37"/>
      <c r="J14" s="37"/>
    </row>
    <row r="15" spans="1:10" ht="15">
      <c r="A15" s="36"/>
      <c r="B15" s="37"/>
      <c r="C15" s="37"/>
      <c r="D15" s="77"/>
      <c r="E15" s="77"/>
      <c r="F15" s="77"/>
      <c r="G15" s="77"/>
      <c r="H15" s="36"/>
      <c r="I15" s="37"/>
      <c r="J15" s="37"/>
    </row>
    <row r="16" spans="1:10" ht="15">
      <c r="A16" s="36"/>
      <c r="B16" s="37"/>
      <c r="C16" s="37"/>
      <c r="D16" s="36"/>
      <c r="E16" s="36"/>
      <c r="F16" s="36"/>
      <c r="G16" s="36"/>
      <c r="H16" s="36"/>
      <c r="I16" s="37"/>
      <c r="J16" s="37"/>
    </row>
    <row r="17" spans="1:10" ht="15">
      <c r="A17" t="s">
        <v>27</v>
      </c>
      <c r="B17" s="78"/>
      <c r="C17" s="79"/>
      <c r="D17" s="79"/>
      <c r="F17" s="79" t="s">
        <v>28</v>
      </c>
      <c r="G17" s="79"/>
      <c r="H17" s="79"/>
      <c r="I17" s="26"/>
      <c r="J17" s="26"/>
    </row>
  </sheetData>
  <sheetProtection/>
  <mergeCells count="4">
    <mergeCell ref="A13:F13"/>
    <mergeCell ref="D15:G15"/>
    <mergeCell ref="B17:D17"/>
    <mergeCell ref="F17:H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Кольчугин</dc:creator>
  <cp:keywords/>
  <dc:description/>
  <cp:lastModifiedBy>Пользователь</cp:lastModifiedBy>
  <cp:lastPrinted>2015-06-24T03:25:42Z</cp:lastPrinted>
  <dcterms:created xsi:type="dcterms:W3CDTF">2015-03-25T15:57:10Z</dcterms:created>
  <dcterms:modified xsi:type="dcterms:W3CDTF">2016-05-17T08:51:10Z</dcterms:modified>
  <cp:category/>
  <cp:version/>
  <cp:contentType/>
  <cp:contentStatus/>
</cp:coreProperties>
</file>