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2\Desktop\садик на бурнаковской\"/>
    </mc:Choice>
  </mc:AlternateContent>
  <bookViews>
    <workbookView xWindow="-15" yWindow="105" windowWidth="19260" windowHeight="5925" tabRatio="771"/>
  </bookViews>
  <sheets>
    <sheet name="тендер" sheetId="16" r:id="rId1"/>
  </sheets>
  <definedNames>
    <definedName name="_xlnm._FilterDatabase" localSheetId="0" hidden="1">тендер!$A$3:$I$65</definedName>
    <definedName name="_xlnm.Print_Area" localSheetId="0">тендер!$A$2:$I$69</definedName>
  </definedNames>
  <calcPr calcId="171027"/>
</workbook>
</file>

<file path=xl/calcChain.xml><?xml version="1.0" encoding="utf-8"?>
<calcChain xmlns="http://schemas.openxmlformats.org/spreadsheetml/2006/main">
  <c r="G6" i="16" l="1"/>
  <c r="G63" i="16" l="1"/>
  <c r="H63" i="16" s="1"/>
  <c r="G61" i="16" l="1"/>
  <c r="G62" i="16"/>
  <c r="G60" i="16"/>
  <c r="G58" i="16"/>
  <c r="G57" i="16"/>
  <c r="G54" i="16"/>
  <c r="G55" i="16"/>
  <c r="G53" i="16"/>
  <c r="G50" i="16"/>
  <c r="G47" i="16"/>
  <c r="G48" i="16"/>
  <c r="G46" i="16"/>
  <c r="G35" i="16"/>
  <c r="G34" i="16"/>
  <c r="G33" i="16"/>
  <c r="G32" i="16"/>
  <c r="G31" i="16"/>
  <c r="G26" i="16"/>
  <c r="G22" i="16"/>
  <c r="G19" i="16"/>
  <c r="G10" i="16"/>
  <c r="G9" i="16"/>
  <c r="G8" i="16"/>
  <c r="G7" i="16"/>
  <c r="H62" i="16" l="1"/>
  <c r="H61" i="16"/>
  <c r="H60" i="16"/>
  <c r="H58" i="16"/>
  <c r="H57" i="16"/>
  <c r="H55" i="16"/>
  <c r="H54" i="16"/>
  <c r="H53" i="16"/>
  <c r="H50" i="16"/>
  <c r="H48" i="16"/>
  <c r="H47" i="16"/>
  <c r="H46" i="16"/>
  <c r="H35" i="16"/>
  <c r="H34" i="16"/>
  <c r="H33" i="16"/>
  <c r="H32" i="16"/>
  <c r="H31" i="16"/>
  <c r="H26" i="16"/>
  <c r="H22" i="16"/>
  <c r="H19" i="16"/>
  <c r="H7" i="16"/>
  <c r="H8" i="16"/>
  <c r="H9" i="16"/>
  <c r="H10" i="16"/>
  <c r="E51" i="16"/>
  <c r="G51" i="16" s="1"/>
  <c r="H51" i="16" s="1"/>
  <c r="E44" i="16"/>
  <c r="G44" i="16" s="1"/>
  <c r="H44" i="16" s="1"/>
  <c r="E43" i="16"/>
  <c r="G43" i="16" s="1"/>
  <c r="H43" i="16" s="1"/>
  <c r="E41" i="16"/>
  <c r="G41" i="16" s="1"/>
  <c r="H41" i="16" s="1"/>
  <c r="E39" i="16"/>
  <c r="G39" i="16" s="1"/>
  <c r="H39" i="16" s="1"/>
  <c r="E38" i="16"/>
  <c r="G38" i="16" s="1"/>
  <c r="H38" i="16" s="1"/>
  <c r="E30" i="16"/>
  <c r="G30" i="16" s="1"/>
  <c r="H30" i="16" s="1"/>
  <c r="E18" i="16"/>
  <c r="G18" i="16" s="1"/>
  <c r="H18" i="16" s="1"/>
  <c r="E16" i="16"/>
  <c r="G16" i="16" s="1"/>
  <c r="H16" i="16" s="1"/>
  <c r="E15" i="16"/>
  <c r="G15" i="16" s="1"/>
  <c r="H15" i="16" s="1"/>
  <c r="E14" i="16"/>
  <c r="G14" i="16" s="1"/>
  <c r="H14" i="16" s="1"/>
  <c r="E13" i="16"/>
  <c r="G13" i="16" s="1"/>
  <c r="H13" i="16" s="1"/>
  <c r="E6" i="16"/>
  <c r="G65" i="16" l="1"/>
  <c r="H6" i="16"/>
  <c r="H65" i="16" s="1"/>
</calcChain>
</file>

<file path=xl/comments1.xml><?xml version="1.0" encoding="utf-8"?>
<comments xmlns="http://schemas.openxmlformats.org/spreadsheetml/2006/main">
  <authors>
    <author>&lt;&gt;</author>
  </authors>
  <commentList>
    <comment ref="B6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69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<sst xmlns="http://schemas.openxmlformats.org/spreadsheetml/2006/main" count="162" uniqueCount="90">
  <si>
    <t>№ п/п</t>
  </si>
  <si>
    <t>Наименование работ и затрат</t>
  </si>
  <si>
    <t>Единица измерения</t>
  </si>
  <si>
    <t>Кол-во единиц</t>
  </si>
  <si>
    <t>Шифр расценки и коды ресурсов  (обоснование коэффициента)</t>
  </si>
  <si>
    <t>Составил: ___________________Кулагина М.А.</t>
  </si>
  <si>
    <t>Проверил: ___________________Cергеева Л.Б.</t>
  </si>
  <si>
    <t>ТЕР01-01-013-13</t>
  </si>
  <si>
    <t>ТЕР01-01-033-01</t>
  </si>
  <si>
    <t>ТЕР05-01-001-04</t>
  </si>
  <si>
    <t>шт.</t>
  </si>
  <si>
    <t>ТЕР06-01-001-01</t>
  </si>
  <si>
    <t>м3</t>
  </si>
  <si>
    <t>ТЕР06-01-001-16</t>
  </si>
  <si>
    <t>204-0100</t>
  </si>
  <si>
    <t>ТЕР11-01-002-04</t>
  </si>
  <si>
    <t>Устройство подстилающих слоев: щебеночных</t>
  </si>
  <si>
    <t>ТЕР06-01-026-04</t>
  </si>
  <si>
    <t>ТСЦ-204-0002</t>
  </si>
  <si>
    <t>1 т</t>
  </si>
  <si>
    <t>ТЕР08-01-003-07</t>
  </si>
  <si>
    <t>ТЕР06-01-031-04</t>
  </si>
  <si>
    <t>401-0026</t>
  </si>
  <si>
    <t xml:space="preserve">   Вход в подвал по оси 1 в осях В-Г (л.15-КЖ1)</t>
  </si>
  <si>
    <t>ТЕР08-02-001-09</t>
  </si>
  <si>
    <t>1 м3 кладки</t>
  </si>
  <si>
    <t xml:space="preserve">   Вход в подвал по оси 19 в осях А-В (л.16-КЖ1)</t>
  </si>
  <si>
    <t xml:space="preserve">   Приоконные приямки (л.17-КЖ1)</t>
  </si>
  <si>
    <t>ТЕР09-03-029-01</t>
  </si>
  <si>
    <t>ТЕР08-02-007-03</t>
  </si>
  <si>
    <t>ТЕР13-03-002-04</t>
  </si>
  <si>
    <t>Огрунтовка металлических поверхностей за один раз: грунтовкой ГФ-021</t>
  </si>
  <si>
    <t>ТЕР13-03-004-26</t>
  </si>
  <si>
    <t>ТЕР06-01-015-08</t>
  </si>
  <si>
    <t>ТЕР11-01-002-09</t>
  </si>
  <si>
    <t>401-0001</t>
  </si>
  <si>
    <t>ТЕР08-01-003-05</t>
  </si>
  <si>
    <t>м2</t>
  </si>
  <si>
    <t>ТЕР11-01-011-01</t>
  </si>
  <si>
    <t>Устройство стяжек: цементных толщиной 20 мм</t>
  </si>
  <si>
    <t>ТЕР11-01-027-01</t>
  </si>
  <si>
    <t>Устройство покрытий на цементном растворе из плиток: бетонных, цементных или мозаичных</t>
  </si>
  <si>
    <t>Гидроизоляция стен, фундаментов: боковая оклеечная по выровненной поверхности бутовой кладки, кирпичу и бетону в 2 слоя(на все крыльца)</t>
  </si>
  <si>
    <t>шт</t>
  </si>
  <si>
    <t>Примечания</t>
  </si>
  <si>
    <t>Автобетоносмеситель</t>
  </si>
  <si>
    <t>Арматура А-III, диаметром 12 мм</t>
  </si>
  <si>
    <t>кг</t>
  </si>
  <si>
    <t>Ступени лестничные ЛС 11.17  (ГОСТ 8717.0-84)</t>
  </si>
  <si>
    <t>Монтаж стремянки СХ1 (3 шт)</t>
  </si>
  <si>
    <t>1т</t>
  </si>
  <si>
    <t>Окраска металлических огрунтованных поверхностей: эмалью ПФ-115 в 2 слоя</t>
  </si>
  <si>
    <t xml:space="preserve">   Приямки ПР1(1шт),ПР2(7шт) (л.18-КЖ1)</t>
  </si>
  <si>
    <t>Облицовка стен крылец бессером</t>
  </si>
  <si>
    <t>1 м3</t>
  </si>
  <si>
    <t>Засыпка траншей и котлованов с перемещением грунта до 5 м бульдозерами, включая засыпку вручную и оследующие уплотнение грунта пневматическими трамбовками</t>
  </si>
  <si>
    <t>Погружение дизель-молотом копровой установки железобетонных свай длиной 8м (сваи железобетонные С 80.30-6 ГОСТ19804-91 (серия 1.011.1-10 вып. 1), с полседующей срезкой оголовков</t>
  </si>
  <si>
    <t>Разработка грунта с погрузкой на автомобили-самосвалы экскаваторами , включая  перевозку на расстояние до 10 км или в отвал, ручную доработку и работу на отвале</t>
  </si>
  <si>
    <t>Цена на ед. изм., без НДС
руб.</t>
  </si>
  <si>
    <t>всего:</t>
  </si>
  <si>
    <t>кг/м3</t>
  </si>
  <si>
    <t>Устройство бетонной подготовки фундаментых плит ПФ1 и ПФ2 из бетона В7,5</t>
  </si>
  <si>
    <t>Устройство фундаментных плит железобетонных: плоских (армирование, монтаж/демонтаж опалубки, бетонирование) из бетона В25</t>
  </si>
  <si>
    <t>Устройство бетонной подготовки из бетона В7,5</t>
  </si>
  <si>
    <t>Устройство обетонок, включая армирование, монтаж/демонтаж опалубки из бетона В15</t>
  </si>
  <si>
    <t>Устройство фундаментных плит железобетонных: плоских (армирование, монтаж/демонтаж опалубки, бетонирование) из бетона В15</t>
  </si>
  <si>
    <t>Бетонирование стен подвала (армирование, монтаж/демонтаж опалубки, бетонирование) из бетона В25</t>
  </si>
  <si>
    <t>Устройство железобетонных стен и днища приямков из бетона В15, включая армирование, монтаж/демонтаж опалубки</t>
  </si>
  <si>
    <t>Устройство плит крыльца из бетона В15 с учетом установки закладных деталей, армирования, монтажа/демонтажа опалубки</t>
  </si>
  <si>
    <t>Итого цена, без НДС (включая накладные и сметную прибыль) руб.</t>
  </si>
  <si>
    <t>Итого цена, с НДС (включая накладные и сметную прибыль) руб.</t>
  </si>
  <si>
    <t>Арматура ф12, 14, 16, 20, 25; монтаж поддерживающих каркасов из арматуры ф12</t>
  </si>
  <si>
    <t>Арматура А-240, ф 8, 16 мм; Сетки С-1, С-2, С-3 из арматуры ф12мм</t>
  </si>
  <si>
    <t>Гидроизоляция боковая обмазочная битумная в 2 слоя из битумного праймера</t>
  </si>
  <si>
    <t>Арматура А-240 ф8 мм; арматура А-3 ф12, 14мм; сетка С-1 из арматуры ф12мм</t>
  </si>
  <si>
    <t>Кладка стен приямков и каналов из керамического кирпича М100, устройство лестничных спусков, включая установку лесов и подмостей из керамического кирпича М100 на растворе М75</t>
  </si>
  <si>
    <t>Бетон тяжелый класс В7,5 для создания уклона и монтажа ступеней</t>
  </si>
  <si>
    <t>Кладка стен приямков и каналов из керамического кирпича М100, устройство лестничных спусков, включая установку лесов и подмостей  из керамического кирпича М100 на растворе М75</t>
  </si>
  <si>
    <t>Установка металлических решеток приямков (Решетка Р1-2 шт), Решетка Р2 - 1шт)</t>
  </si>
  <si>
    <t>Установка закладных деталей ЗД-1</t>
  </si>
  <si>
    <t>Бетонирование набетонок из бетона В3,5</t>
  </si>
  <si>
    <t>Гидроизоляция стен, фундаментов: боковая оклеечная в 2 слоя из линокрома СПП-3,5</t>
  </si>
  <si>
    <t>Арматура А-III, ф 12 мм, А1 ф 8мм; сетка С1; закладные детали ЗД-1 и ЗД-2</t>
  </si>
  <si>
    <t>Земляные работы, забивка свай, устройство ж/б плиты (л.1-11 КЖ1; проект ГП)</t>
  </si>
  <si>
    <t>Фундаменты под эвакуационные лестницы - ПФм3(8шт),ПФм4(8шт),ПФм5(6шт) (л.19-КЖ1), бетонирование стен подвала (л.13-14 КЖ1)</t>
  </si>
  <si>
    <t xml:space="preserve">   Крыльцо №1 (2 шт) (л.20-КЖ1)</t>
  </si>
  <si>
    <t xml:space="preserve">   Крыльцо №2 (1шт) (л.20-КЖ1)</t>
  </si>
  <si>
    <t xml:space="preserve">   Крыльцо №3 (1шт) (л.20-КЖ1)</t>
  </si>
  <si>
    <t xml:space="preserve">ВСЕГО </t>
  </si>
  <si>
    <t>Наименование организации, контактная информация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</si>
</sst>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Verdana"/>
      <family val="2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3"/>
      <color theme="3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i/>
      <sz val="18"/>
      <name val="Arial"/>
      <family val="2"/>
      <charset val="204"/>
    </font>
    <font>
      <b/>
      <i/>
      <sz val="1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</borders>
  <cellStyleXfs count="31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5" fillId="0" borderId="0"/>
    <xf numFmtId="0" fontId="8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2" fontId="6" fillId="0" borderId="0">
      <alignment horizontal="right" vertical="top"/>
    </xf>
    <xf numFmtId="0" fontId="1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5" fillId="0" borderId="0">
      <alignment vertical="top"/>
    </xf>
    <xf numFmtId="0" fontId="6" fillId="0" borderId="1">
      <alignment horizontal="center" vertical="top"/>
    </xf>
    <xf numFmtId="0" fontId="6" fillId="0" borderId="1">
      <alignment horizontal="center" vertical="center"/>
    </xf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5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0" fillId="0" borderId="3" applyNumberFormat="0" applyFill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8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17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top" wrapText="1"/>
    </xf>
    <xf numFmtId="43" fontId="8" fillId="2" borderId="1" xfId="0" applyNumberFormat="1" applyFont="1" applyFill="1" applyBorder="1" applyAlignment="1">
      <alignment horizontal="center" vertical="center" wrapText="1"/>
    </xf>
    <xf numFmtId="43" fontId="8" fillId="2" borderId="1" xfId="3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/>
    <xf numFmtId="0" fontId="8" fillId="2" borderId="0" xfId="0" applyFont="1" applyFill="1" applyAlignment="1">
      <alignment vertical="top" wrapText="1"/>
    </xf>
    <xf numFmtId="0" fontId="8" fillId="2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3" fontId="8" fillId="2" borderId="1" xfId="30" applyFont="1" applyFill="1" applyBorder="1" applyAlignment="1">
      <alignment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0" xfId="6" applyFill="1" applyAlignment="1">
      <alignment vertical="top" wrapText="1"/>
    </xf>
    <xf numFmtId="0" fontId="9" fillId="2" borderId="0" xfId="0" applyFont="1" applyFill="1"/>
    <xf numFmtId="43" fontId="8" fillId="2" borderId="0" xfId="0" applyNumberFormat="1" applyFont="1" applyFill="1"/>
    <xf numFmtId="0" fontId="8" fillId="2" borderId="0" xfId="27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center"/>
    </xf>
    <xf numFmtId="0" fontId="11" fillId="2" borderId="0" xfId="6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3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43" fontId="8" fillId="2" borderId="1" xfId="30" applyFont="1" applyFill="1" applyBorder="1" applyAlignment="1">
      <alignment horizontal="center" vertical="center" wrapText="1"/>
    </xf>
    <xf numFmtId="43" fontId="8" fillId="2" borderId="1" xfId="30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Заголовок 2" xfId="29" builtinId="17" hidden="1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АктТекЦ" xfId="10"/>
    <cellStyle name="ИтогоБазЦ" xfId="11"/>
    <cellStyle name="ИтогоБИМ" xfId="12"/>
    <cellStyle name="ИтогоБИМ 2" xfId="13"/>
    <cellStyle name="ИтогоРесМет" xfId="14"/>
    <cellStyle name="ИтогоТекЦ" xfId="15"/>
    <cellStyle name="ЛокСмета" xfId="16"/>
    <cellStyle name="ЛокСмМТСН" xfId="17"/>
    <cellStyle name="ЛокСмМТСН 2" xfId="18"/>
    <cellStyle name="М29" xfId="19"/>
    <cellStyle name="ОбСмета" xfId="20"/>
    <cellStyle name="Обычный" xfId="0" builtinId="0"/>
    <cellStyle name="Параметр" xfId="21"/>
    <cellStyle name="ПеременныеСметы" xfId="22"/>
    <cellStyle name="РесСмета" xfId="23"/>
    <cellStyle name="СводкаСтоимРаб" xfId="24"/>
    <cellStyle name="СводРасч" xfId="25"/>
    <cellStyle name="Титул" xfId="26"/>
    <cellStyle name="Финансовый" xfId="30" builtinId="3"/>
    <cellStyle name="Хвост" xfId="27"/>
    <cellStyle name="Экспертиза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showGridLines="0" tabSelected="1" zoomScale="70" zoomScaleNormal="70" zoomScaleSheetLayoutView="70" workbookViewId="0">
      <selection sqref="A1:I1"/>
    </sheetView>
  </sheetViews>
  <sheetFormatPr defaultRowHeight="15" x14ac:dyDescent="0.2"/>
  <cols>
    <col min="1" max="1" width="5.85546875" style="1" customWidth="1"/>
    <col min="2" max="2" width="14.85546875" style="1" hidden="1" customWidth="1"/>
    <col min="3" max="3" width="58.5703125" style="1" customWidth="1"/>
    <col min="4" max="4" width="10.42578125" style="1" customWidth="1"/>
    <col min="5" max="5" width="10.28515625" style="1" customWidth="1"/>
    <col min="6" max="6" width="15.140625" style="1" customWidth="1"/>
    <col min="7" max="7" width="22.7109375" style="1" customWidth="1"/>
    <col min="8" max="8" width="23.140625" style="1" customWidth="1"/>
    <col min="9" max="9" width="15.85546875" style="1" customWidth="1"/>
    <col min="10" max="16384" width="9.140625" style="1"/>
  </cols>
  <sheetData>
    <row r="1" spans="1:11" ht="23.25" x14ac:dyDescent="0.2">
      <c r="A1" s="34" t="s">
        <v>89</v>
      </c>
      <c r="B1" s="35"/>
      <c r="C1" s="35"/>
      <c r="D1" s="35"/>
      <c r="E1" s="35"/>
      <c r="F1" s="35"/>
      <c r="G1" s="35"/>
      <c r="H1" s="35"/>
      <c r="I1" s="35"/>
    </row>
    <row r="2" spans="1:11" ht="51.75" customHeight="1" x14ac:dyDescent="0.2">
      <c r="A2" s="22"/>
      <c r="B2" s="22"/>
      <c r="C2" s="22"/>
      <c r="D2" s="22"/>
      <c r="E2" s="22"/>
      <c r="F2" s="22"/>
      <c r="G2" s="22"/>
      <c r="H2" s="22"/>
      <c r="I2" s="22"/>
    </row>
    <row r="3" spans="1:11" ht="53.25" customHeight="1" x14ac:dyDescent="0.2">
      <c r="A3" s="2" t="s">
        <v>0</v>
      </c>
      <c r="B3" s="2" t="s">
        <v>4</v>
      </c>
      <c r="C3" s="2" t="s">
        <v>1</v>
      </c>
      <c r="D3" s="2" t="s">
        <v>2</v>
      </c>
      <c r="E3" s="2" t="s">
        <v>3</v>
      </c>
      <c r="F3" s="2" t="s">
        <v>58</v>
      </c>
      <c r="G3" s="2" t="s">
        <v>69</v>
      </c>
      <c r="H3" s="2" t="s">
        <v>70</v>
      </c>
      <c r="I3" s="2" t="s">
        <v>44</v>
      </c>
    </row>
    <row r="4" spans="1:11" ht="15" customHeight="1" x14ac:dyDescent="0.2">
      <c r="A4" s="3">
        <v>1</v>
      </c>
      <c r="B4" s="3">
        <v>2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3">
        <v>7</v>
      </c>
      <c r="I4" s="3">
        <v>8</v>
      </c>
    </row>
    <row r="5" spans="1:11" ht="23.25" x14ac:dyDescent="0.2">
      <c r="A5" s="25" t="s">
        <v>83</v>
      </c>
      <c r="B5" s="26"/>
      <c r="C5" s="26"/>
      <c r="D5" s="26"/>
      <c r="E5" s="26"/>
      <c r="F5" s="26"/>
      <c r="G5" s="26"/>
      <c r="H5" s="26"/>
      <c r="I5" s="26"/>
    </row>
    <row r="6" spans="1:11" s="10" customFormat="1" ht="60" x14ac:dyDescent="0.2">
      <c r="A6" s="4">
        <v>1</v>
      </c>
      <c r="B6" s="5" t="s">
        <v>7</v>
      </c>
      <c r="C6" s="5" t="s">
        <v>57</v>
      </c>
      <c r="D6" s="4" t="s">
        <v>12</v>
      </c>
      <c r="E6" s="4">
        <f>8380+5700+440+15435/1.75+8820</f>
        <v>32160</v>
      </c>
      <c r="F6" s="6"/>
      <c r="G6" s="7">
        <f>F6*E6</f>
        <v>0</v>
      </c>
      <c r="H6" s="7">
        <f>G6*1.18</f>
        <v>0</v>
      </c>
      <c r="I6" s="8"/>
      <c r="J6" s="9"/>
      <c r="K6" s="9"/>
    </row>
    <row r="7" spans="1:11" ht="60" x14ac:dyDescent="0.2">
      <c r="A7" s="4">
        <v>2</v>
      </c>
      <c r="B7" s="5" t="s">
        <v>8</v>
      </c>
      <c r="C7" s="5" t="s">
        <v>55</v>
      </c>
      <c r="D7" s="4" t="s">
        <v>12</v>
      </c>
      <c r="E7" s="4">
        <v>5700</v>
      </c>
      <c r="F7" s="6"/>
      <c r="G7" s="7">
        <f>F7*E7</f>
        <v>0</v>
      </c>
      <c r="H7" s="7">
        <f t="shared" ref="H7:H10" si="0">G7*1.18</f>
        <v>0</v>
      </c>
      <c r="I7" s="8"/>
      <c r="J7" s="9"/>
      <c r="K7" s="9"/>
    </row>
    <row r="8" spans="1:11" ht="62.25" customHeight="1" x14ac:dyDescent="0.2">
      <c r="A8" s="4">
        <v>3</v>
      </c>
      <c r="B8" s="5" t="s">
        <v>9</v>
      </c>
      <c r="C8" s="5" t="s">
        <v>56</v>
      </c>
      <c r="D8" s="4" t="s">
        <v>43</v>
      </c>
      <c r="E8" s="4">
        <v>977</v>
      </c>
      <c r="F8" s="6"/>
      <c r="G8" s="7">
        <f>F8*E8</f>
        <v>0</v>
      </c>
      <c r="H8" s="7">
        <f t="shared" si="0"/>
        <v>0</v>
      </c>
      <c r="I8" s="8"/>
      <c r="J8" s="9"/>
      <c r="K8" s="9"/>
    </row>
    <row r="9" spans="1:11" ht="31.5" customHeight="1" x14ac:dyDescent="0.2">
      <c r="A9" s="4">
        <v>4</v>
      </c>
      <c r="B9" s="5" t="s">
        <v>11</v>
      </c>
      <c r="C9" s="5" t="s">
        <v>61</v>
      </c>
      <c r="D9" s="4" t="s">
        <v>12</v>
      </c>
      <c r="E9" s="4">
        <v>280</v>
      </c>
      <c r="F9" s="6"/>
      <c r="G9" s="7">
        <f>F9*E9</f>
        <v>0</v>
      </c>
      <c r="H9" s="7">
        <f t="shared" si="0"/>
        <v>0</v>
      </c>
      <c r="I9" s="11"/>
      <c r="J9" s="9"/>
      <c r="K9" s="9"/>
    </row>
    <row r="10" spans="1:11" ht="45" x14ac:dyDescent="0.2">
      <c r="A10" s="27">
        <v>5</v>
      </c>
      <c r="B10" s="5" t="s">
        <v>13</v>
      </c>
      <c r="C10" s="5" t="s">
        <v>62</v>
      </c>
      <c r="D10" s="4" t="s">
        <v>12</v>
      </c>
      <c r="E10" s="4">
        <v>1361.4</v>
      </c>
      <c r="F10" s="28"/>
      <c r="G10" s="29">
        <f>F10*E10</f>
        <v>0</v>
      </c>
      <c r="H10" s="29">
        <f t="shared" si="0"/>
        <v>0</v>
      </c>
      <c r="I10" s="27"/>
      <c r="J10" s="9"/>
      <c r="K10" s="9"/>
    </row>
    <row r="11" spans="1:11" ht="30" customHeight="1" x14ac:dyDescent="0.2">
      <c r="A11" s="27"/>
      <c r="B11" s="5"/>
      <c r="C11" s="5" t="s">
        <v>71</v>
      </c>
      <c r="D11" s="4" t="s">
        <v>60</v>
      </c>
      <c r="E11" s="4">
        <v>140.31</v>
      </c>
      <c r="F11" s="27"/>
      <c r="G11" s="29"/>
      <c r="H11" s="29"/>
      <c r="I11" s="27"/>
      <c r="J11" s="9"/>
      <c r="K11" s="9"/>
    </row>
    <row r="12" spans="1:11" ht="48.75" customHeight="1" x14ac:dyDescent="0.2">
      <c r="A12" s="32" t="s">
        <v>84</v>
      </c>
      <c r="B12" s="33"/>
      <c r="C12" s="33"/>
      <c r="D12" s="33"/>
      <c r="E12" s="33"/>
      <c r="F12" s="33"/>
      <c r="G12" s="33"/>
      <c r="H12" s="33"/>
      <c r="I12" s="33"/>
      <c r="J12" s="9"/>
      <c r="K12" s="9"/>
    </row>
    <row r="13" spans="1:11" ht="16.5" customHeight="1" x14ac:dyDescent="0.2">
      <c r="A13" s="4">
        <v>6</v>
      </c>
      <c r="B13" s="5" t="s">
        <v>15</v>
      </c>
      <c r="C13" s="5" t="s">
        <v>16</v>
      </c>
      <c r="D13" s="4" t="s">
        <v>12</v>
      </c>
      <c r="E13" s="12">
        <f>2.8*3.1*0.3*8+1.75*2.6*0.3*8+2*2.15*0.3*6</f>
        <v>39.49199999999999</v>
      </c>
      <c r="F13" s="6"/>
      <c r="G13" s="13">
        <f>F13*E13</f>
        <v>0</v>
      </c>
      <c r="H13" s="13">
        <f>G13*1.18</f>
        <v>0</v>
      </c>
      <c r="I13" s="8"/>
      <c r="J13" s="9"/>
      <c r="K13" s="9"/>
    </row>
    <row r="14" spans="1:11" ht="16.5" customHeight="1" x14ac:dyDescent="0.2">
      <c r="A14" s="4">
        <v>7</v>
      </c>
      <c r="B14" s="5" t="s">
        <v>13</v>
      </c>
      <c r="C14" s="5" t="s">
        <v>63</v>
      </c>
      <c r="D14" s="4" t="s">
        <v>12</v>
      </c>
      <c r="E14" s="12">
        <f>2.8*3.1*0.1*8+1.75*2.6*0.1*8+2*2.15*0.1*6</f>
        <v>13.164</v>
      </c>
      <c r="F14" s="6"/>
      <c r="G14" s="13">
        <f>F14*E14</f>
        <v>0</v>
      </c>
      <c r="H14" s="13">
        <f>G14*1.18</f>
        <v>0</v>
      </c>
      <c r="I14" s="8"/>
      <c r="J14" s="9"/>
      <c r="K14" s="9"/>
    </row>
    <row r="15" spans="1:11" ht="33" customHeight="1" x14ac:dyDescent="0.2">
      <c r="A15" s="4">
        <v>8</v>
      </c>
      <c r="B15" s="5" t="s">
        <v>13</v>
      </c>
      <c r="C15" s="5" t="s">
        <v>64</v>
      </c>
      <c r="D15" s="4" t="s">
        <v>12</v>
      </c>
      <c r="E15" s="4">
        <f>0.2*8+0.2*8</f>
        <v>3.2</v>
      </c>
      <c r="F15" s="6"/>
      <c r="G15" s="13">
        <f>F15*E15</f>
        <v>0</v>
      </c>
      <c r="H15" s="7">
        <f>G15*1.18</f>
        <v>0</v>
      </c>
      <c r="I15" s="14"/>
      <c r="J15" s="9"/>
      <c r="K15" s="9"/>
    </row>
    <row r="16" spans="1:11" ht="45" x14ac:dyDescent="0.2">
      <c r="A16" s="27">
        <v>9</v>
      </c>
      <c r="B16" s="5" t="s">
        <v>17</v>
      </c>
      <c r="C16" s="5" t="s">
        <v>65</v>
      </c>
      <c r="D16" s="4" t="s">
        <v>12</v>
      </c>
      <c r="E16" s="12">
        <f>2.6*2.9*0.4*8+1.55*2.4*0.4*8+1.8*1.95*0.4*6</f>
        <v>44.455999999999996</v>
      </c>
      <c r="F16" s="28"/>
      <c r="G16" s="30">
        <f>F16*E16</f>
        <v>0</v>
      </c>
      <c r="H16" s="29">
        <f>G16*1.18</f>
        <v>0</v>
      </c>
      <c r="I16" s="27"/>
      <c r="J16" s="9"/>
      <c r="K16" s="9"/>
    </row>
    <row r="17" spans="1:11" ht="16.5" customHeight="1" x14ac:dyDescent="0.2">
      <c r="A17" s="27"/>
      <c r="B17" s="5" t="s">
        <v>18</v>
      </c>
      <c r="C17" s="5" t="s">
        <v>72</v>
      </c>
      <c r="D17" s="4" t="s">
        <v>60</v>
      </c>
      <c r="E17" s="4">
        <v>54.26</v>
      </c>
      <c r="F17" s="27"/>
      <c r="G17" s="30"/>
      <c r="H17" s="29"/>
      <c r="I17" s="27"/>
      <c r="J17" s="9"/>
      <c r="K17" s="9"/>
    </row>
    <row r="18" spans="1:11" ht="30" x14ac:dyDescent="0.2">
      <c r="A18" s="4">
        <v>10</v>
      </c>
      <c r="B18" s="5" t="s">
        <v>20</v>
      </c>
      <c r="C18" s="5" t="s">
        <v>73</v>
      </c>
      <c r="D18" s="4" t="s">
        <v>37</v>
      </c>
      <c r="E18" s="4">
        <f>11*0.4*8+7.9*0.4*8+7.5*0.4*6</f>
        <v>78.48</v>
      </c>
      <c r="F18" s="6"/>
      <c r="G18" s="13">
        <f>F18*E18</f>
        <v>0</v>
      </c>
      <c r="H18" s="7">
        <f>G18*1.18</f>
        <v>0</v>
      </c>
      <c r="I18" s="8"/>
      <c r="J18" s="9"/>
      <c r="K18" s="9"/>
    </row>
    <row r="19" spans="1:11" ht="46.5" customHeight="1" x14ac:dyDescent="0.2">
      <c r="A19" s="27">
        <v>11</v>
      </c>
      <c r="B19" s="5" t="s">
        <v>21</v>
      </c>
      <c r="C19" s="5" t="s">
        <v>66</v>
      </c>
      <c r="D19" s="15" t="s">
        <v>12</v>
      </c>
      <c r="E19" s="4">
        <v>612</v>
      </c>
      <c r="F19" s="28"/>
      <c r="G19" s="30">
        <f>F19*E19</f>
        <v>0</v>
      </c>
      <c r="H19" s="29">
        <f>G19*1.18</f>
        <v>0</v>
      </c>
      <c r="I19" s="27"/>
      <c r="J19" s="9"/>
      <c r="K19" s="9"/>
    </row>
    <row r="20" spans="1:11" ht="33.75" customHeight="1" x14ac:dyDescent="0.2">
      <c r="A20" s="27"/>
      <c r="B20" s="5" t="s">
        <v>22</v>
      </c>
      <c r="C20" s="5" t="s">
        <v>74</v>
      </c>
      <c r="D20" s="4" t="s">
        <v>60</v>
      </c>
      <c r="E20" s="4">
        <v>75.67</v>
      </c>
      <c r="F20" s="27"/>
      <c r="G20" s="30"/>
      <c r="H20" s="29"/>
      <c r="I20" s="27"/>
      <c r="J20" s="9"/>
      <c r="K20" s="9"/>
    </row>
    <row r="21" spans="1:11" ht="23.25" x14ac:dyDescent="0.2">
      <c r="A21" s="25" t="s">
        <v>23</v>
      </c>
      <c r="B21" s="26"/>
      <c r="C21" s="26"/>
      <c r="D21" s="26"/>
      <c r="E21" s="26"/>
      <c r="F21" s="26"/>
      <c r="G21" s="26"/>
      <c r="H21" s="26"/>
      <c r="I21" s="26"/>
      <c r="J21" s="9"/>
      <c r="K21" s="9"/>
    </row>
    <row r="22" spans="1:11" ht="60" x14ac:dyDescent="0.2">
      <c r="A22" s="27">
        <v>12</v>
      </c>
      <c r="B22" s="5" t="s">
        <v>24</v>
      </c>
      <c r="C22" s="5" t="s">
        <v>75</v>
      </c>
      <c r="D22" s="15" t="s">
        <v>25</v>
      </c>
      <c r="E22" s="4">
        <v>9.4</v>
      </c>
      <c r="F22" s="28"/>
      <c r="G22" s="29">
        <f>F22*E22</f>
        <v>0</v>
      </c>
      <c r="H22" s="29">
        <f>G22*1.18</f>
        <v>0</v>
      </c>
      <c r="I22" s="27"/>
      <c r="J22" s="9"/>
      <c r="K22" s="9"/>
    </row>
    <row r="23" spans="1:11" x14ac:dyDescent="0.2">
      <c r="A23" s="27"/>
      <c r="B23" s="5"/>
      <c r="C23" s="5" t="s">
        <v>48</v>
      </c>
      <c r="D23" s="15" t="s">
        <v>10</v>
      </c>
      <c r="E23" s="4">
        <v>15</v>
      </c>
      <c r="F23" s="27"/>
      <c r="G23" s="29"/>
      <c r="H23" s="29"/>
      <c r="I23" s="27"/>
      <c r="J23" s="9"/>
      <c r="K23" s="9"/>
    </row>
    <row r="24" spans="1:11" ht="30" x14ac:dyDescent="0.2">
      <c r="A24" s="27"/>
      <c r="B24" s="5"/>
      <c r="C24" s="5" t="s">
        <v>76</v>
      </c>
      <c r="D24" s="15"/>
      <c r="E24" s="4"/>
      <c r="F24" s="27"/>
      <c r="G24" s="29"/>
      <c r="H24" s="29"/>
      <c r="I24" s="27"/>
      <c r="J24" s="9"/>
      <c r="K24" s="9"/>
    </row>
    <row r="25" spans="1:11" ht="23.25" x14ac:dyDescent="0.2">
      <c r="A25" s="25" t="s">
        <v>26</v>
      </c>
      <c r="B25" s="26"/>
      <c r="C25" s="26"/>
      <c r="D25" s="26"/>
      <c r="E25" s="26"/>
      <c r="F25" s="26"/>
      <c r="G25" s="26"/>
      <c r="H25" s="26"/>
      <c r="I25" s="26"/>
      <c r="J25" s="9"/>
      <c r="K25" s="9"/>
    </row>
    <row r="26" spans="1:11" ht="60" x14ac:dyDescent="0.2">
      <c r="A26" s="27">
        <v>13</v>
      </c>
      <c r="B26" s="5" t="s">
        <v>24</v>
      </c>
      <c r="C26" s="5" t="s">
        <v>77</v>
      </c>
      <c r="D26" s="15" t="s">
        <v>25</v>
      </c>
      <c r="E26" s="4">
        <v>9.4</v>
      </c>
      <c r="F26" s="28"/>
      <c r="G26" s="29">
        <f>F26*E26</f>
        <v>0</v>
      </c>
      <c r="H26" s="29">
        <f>G26*1.18</f>
        <v>0</v>
      </c>
      <c r="I26" s="27"/>
      <c r="J26" s="9"/>
      <c r="K26" s="9"/>
    </row>
    <row r="27" spans="1:11" x14ac:dyDescent="0.2">
      <c r="A27" s="27"/>
      <c r="B27" s="5"/>
      <c r="C27" s="5" t="s">
        <v>48</v>
      </c>
      <c r="D27" s="15" t="s">
        <v>10</v>
      </c>
      <c r="E27" s="4">
        <v>18</v>
      </c>
      <c r="F27" s="27"/>
      <c r="G27" s="29"/>
      <c r="H27" s="29"/>
      <c r="I27" s="27"/>
      <c r="J27" s="9"/>
      <c r="K27" s="9"/>
    </row>
    <row r="28" spans="1:11" ht="30" x14ac:dyDescent="0.2">
      <c r="A28" s="27"/>
      <c r="B28" s="5"/>
      <c r="C28" s="5" t="s">
        <v>76</v>
      </c>
      <c r="D28" s="15"/>
      <c r="E28" s="4"/>
      <c r="F28" s="27"/>
      <c r="G28" s="29"/>
      <c r="H28" s="29"/>
      <c r="I28" s="27"/>
      <c r="J28" s="9"/>
      <c r="K28" s="9"/>
    </row>
    <row r="29" spans="1:11" ht="23.25" x14ac:dyDescent="0.2">
      <c r="A29" s="25" t="s">
        <v>27</v>
      </c>
      <c r="B29" s="26"/>
      <c r="C29" s="26"/>
      <c r="D29" s="26"/>
      <c r="E29" s="26"/>
      <c r="F29" s="26"/>
      <c r="G29" s="26"/>
      <c r="H29" s="26"/>
      <c r="I29" s="26"/>
      <c r="J29" s="9"/>
      <c r="K29" s="9"/>
    </row>
    <row r="30" spans="1:11" ht="15.75" customHeight="1" x14ac:dyDescent="0.2">
      <c r="A30" s="4">
        <v>14</v>
      </c>
      <c r="B30" s="5" t="s">
        <v>28</v>
      </c>
      <c r="C30" s="5" t="s">
        <v>49</v>
      </c>
      <c r="D30" s="4" t="s">
        <v>50</v>
      </c>
      <c r="E30" s="4">
        <f>0.06275*3+0.006*6</f>
        <v>0.22425</v>
      </c>
      <c r="F30" s="6"/>
      <c r="G30" s="7">
        <f>F30*E30</f>
        <v>0</v>
      </c>
      <c r="H30" s="7">
        <f t="shared" ref="H30:H35" si="1">G30*1.18</f>
        <v>0</v>
      </c>
      <c r="I30" s="8"/>
      <c r="J30" s="9"/>
      <c r="K30" s="9"/>
    </row>
    <row r="31" spans="1:11" ht="33" customHeight="1" x14ac:dyDescent="0.2">
      <c r="A31" s="4">
        <v>15</v>
      </c>
      <c r="B31" s="5" t="s">
        <v>29</v>
      </c>
      <c r="C31" s="5" t="s">
        <v>78</v>
      </c>
      <c r="D31" s="4" t="s">
        <v>47</v>
      </c>
      <c r="E31" s="4">
        <v>160.80000000000001</v>
      </c>
      <c r="F31" s="4"/>
      <c r="G31" s="7">
        <f>F31*E31</f>
        <v>0</v>
      </c>
      <c r="H31" s="7">
        <f t="shared" si="1"/>
        <v>0</v>
      </c>
      <c r="I31" s="8"/>
      <c r="J31" s="9"/>
      <c r="K31" s="9"/>
    </row>
    <row r="32" spans="1:11" ht="30" x14ac:dyDescent="0.2">
      <c r="A32" s="4">
        <v>16</v>
      </c>
      <c r="B32" s="5" t="s">
        <v>30</v>
      </c>
      <c r="C32" s="5" t="s">
        <v>31</v>
      </c>
      <c r="D32" s="4" t="s">
        <v>37</v>
      </c>
      <c r="E32" s="4">
        <v>14.5</v>
      </c>
      <c r="F32" s="6"/>
      <c r="G32" s="7">
        <f>F32*E32</f>
        <v>0</v>
      </c>
      <c r="H32" s="7">
        <f t="shared" si="1"/>
        <v>0</v>
      </c>
      <c r="I32" s="8"/>
      <c r="J32" s="9"/>
      <c r="K32" s="9"/>
    </row>
    <row r="33" spans="1:11" ht="30" x14ac:dyDescent="0.2">
      <c r="A33" s="4">
        <v>17</v>
      </c>
      <c r="B33" s="5" t="s">
        <v>32</v>
      </c>
      <c r="C33" s="5" t="s">
        <v>51</v>
      </c>
      <c r="D33" s="4" t="s">
        <v>37</v>
      </c>
      <c r="E33" s="4">
        <v>14.5</v>
      </c>
      <c r="F33" s="6"/>
      <c r="G33" s="7">
        <f>F33*E33</f>
        <v>0</v>
      </c>
      <c r="H33" s="7">
        <f t="shared" si="1"/>
        <v>0</v>
      </c>
      <c r="I33" s="8"/>
      <c r="J33" s="9"/>
      <c r="K33" s="9"/>
    </row>
    <row r="34" spans="1:11" ht="18" customHeight="1" x14ac:dyDescent="0.2">
      <c r="A34" s="4">
        <v>18</v>
      </c>
      <c r="B34" s="5" t="s">
        <v>33</v>
      </c>
      <c r="C34" s="5" t="s">
        <v>79</v>
      </c>
      <c r="D34" s="4" t="s">
        <v>19</v>
      </c>
      <c r="E34" s="4">
        <v>9.5000000000000001E-2</v>
      </c>
      <c r="F34" s="6"/>
      <c r="G34" s="7">
        <f>F34*E34</f>
        <v>0</v>
      </c>
      <c r="H34" s="7">
        <f t="shared" si="1"/>
        <v>0</v>
      </c>
      <c r="I34" s="8"/>
      <c r="J34" s="9"/>
      <c r="K34" s="9"/>
    </row>
    <row r="35" spans="1:11" ht="16.5" customHeight="1" x14ac:dyDescent="0.2">
      <c r="A35" s="27">
        <v>19</v>
      </c>
      <c r="B35" s="5" t="s">
        <v>34</v>
      </c>
      <c r="C35" s="5" t="s">
        <v>80</v>
      </c>
      <c r="D35" s="4" t="s">
        <v>12</v>
      </c>
      <c r="E35" s="4">
        <v>1.9</v>
      </c>
      <c r="F35" s="28"/>
      <c r="G35" s="29">
        <f>F35*E35</f>
        <v>0</v>
      </c>
      <c r="H35" s="29">
        <f t="shared" si="1"/>
        <v>0</v>
      </c>
      <c r="I35" s="8"/>
      <c r="J35" s="9"/>
      <c r="K35" s="9"/>
    </row>
    <row r="36" spans="1:11" ht="15" customHeight="1" x14ac:dyDescent="0.2">
      <c r="A36" s="27"/>
      <c r="B36" s="5" t="s">
        <v>35</v>
      </c>
      <c r="C36" s="5" t="s">
        <v>45</v>
      </c>
      <c r="D36" s="4"/>
      <c r="E36" s="4"/>
      <c r="F36" s="27"/>
      <c r="G36" s="29"/>
      <c r="H36" s="29"/>
      <c r="I36" s="8"/>
      <c r="J36" s="9"/>
      <c r="K36" s="9"/>
    </row>
    <row r="37" spans="1:11" ht="23.25" x14ac:dyDescent="0.2">
      <c r="A37" s="25" t="s">
        <v>52</v>
      </c>
      <c r="B37" s="26"/>
      <c r="C37" s="26"/>
      <c r="D37" s="26"/>
      <c r="E37" s="26"/>
      <c r="F37" s="26"/>
      <c r="G37" s="26"/>
      <c r="H37" s="26"/>
      <c r="I37" s="26"/>
      <c r="J37" s="9"/>
      <c r="K37" s="9"/>
    </row>
    <row r="38" spans="1:11" ht="17.25" customHeight="1" x14ac:dyDescent="0.2">
      <c r="A38" s="4">
        <v>20</v>
      </c>
      <c r="B38" s="5" t="s">
        <v>11</v>
      </c>
      <c r="C38" s="5" t="s">
        <v>63</v>
      </c>
      <c r="D38" s="4" t="s">
        <v>12</v>
      </c>
      <c r="E38" s="4">
        <f>0.4*8</f>
        <v>3.2</v>
      </c>
      <c r="F38" s="6"/>
      <c r="G38" s="7">
        <f>F38*E38</f>
        <v>0</v>
      </c>
      <c r="H38" s="7">
        <f>G38*1.18</f>
        <v>0</v>
      </c>
      <c r="I38" s="8"/>
      <c r="J38" s="9"/>
      <c r="K38" s="9"/>
    </row>
    <row r="39" spans="1:11" ht="47.25" customHeight="1" x14ac:dyDescent="0.2">
      <c r="A39" s="27">
        <v>21</v>
      </c>
      <c r="B39" s="5" t="s">
        <v>21</v>
      </c>
      <c r="C39" s="5" t="s">
        <v>67</v>
      </c>
      <c r="D39" s="15" t="s">
        <v>12</v>
      </c>
      <c r="E39" s="4">
        <f>3.04+1.45+3.55*7</f>
        <v>29.339999999999996</v>
      </c>
      <c r="F39" s="28"/>
      <c r="G39" s="29">
        <f>F39*E39</f>
        <v>0</v>
      </c>
      <c r="H39" s="29">
        <f>G39*1.18</f>
        <v>0</v>
      </c>
      <c r="I39" s="27"/>
      <c r="J39" s="9"/>
      <c r="K39" s="9"/>
    </row>
    <row r="40" spans="1:11" ht="18" customHeight="1" x14ac:dyDescent="0.2">
      <c r="A40" s="27"/>
      <c r="B40" s="5" t="s">
        <v>14</v>
      </c>
      <c r="C40" s="5" t="s">
        <v>46</v>
      </c>
      <c r="D40" s="15" t="s">
        <v>60</v>
      </c>
      <c r="E40" s="8">
        <v>92.48</v>
      </c>
      <c r="F40" s="27"/>
      <c r="G40" s="29"/>
      <c r="H40" s="29"/>
      <c r="I40" s="27"/>
      <c r="J40" s="9"/>
      <c r="K40" s="9"/>
    </row>
    <row r="41" spans="1:11" ht="30" x14ac:dyDescent="0.2">
      <c r="A41" s="4">
        <v>22</v>
      </c>
      <c r="B41" s="5" t="s">
        <v>36</v>
      </c>
      <c r="C41" s="5" t="s">
        <v>81</v>
      </c>
      <c r="D41" s="15" t="s">
        <v>37</v>
      </c>
      <c r="E41" s="4">
        <f>(1.45*2+2.3)*2.2+(1.45+2.35+0.3)*7*2.2</f>
        <v>74.58</v>
      </c>
      <c r="F41" s="6"/>
      <c r="G41" s="7">
        <f>F41*E41</f>
        <v>0</v>
      </c>
      <c r="H41" s="7">
        <f>G41*1.18</f>
        <v>0</v>
      </c>
      <c r="I41" s="8"/>
      <c r="J41" s="9"/>
      <c r="K41" s="9"/>
    </row>
    <row r="42" spans="1:11" ht="23.25" x14ac:dyDescent="0.2">
      <c r="A42" s="25" t="s">
        <v>85</v>
      </c>
      <c r="B42" s="26"/>
      <c r="C42" s="26"/>
      <c r="D42" s="26"/>
      <c r="E42" s="26"/>
      <c r="F42" s="26"/>
      <c r="G42" s="26"/>
      <c r="H42" s="26"/>
      <c r="I42" s="26"/>
      <c r="J42" s="9"/>
      <c r="K42" s="9"/>
    </row>
    <row r="43" spans="1:11" ht="15.75" customHeight="1" x14ac:dyDescent="0.2">
      <c r="A43" s="4">
        <v>23</v>
      </c>
      <c r="B43" s="5" t="s">
        <v>11</v>
      </c>
      <c r="C43" s="5" t="s">
        <v>63</v>
      </c>
      <c r="D43" s="15" t="s">
        <v>12</v>
      </c>
      <c r="E43" s="4">
        <f>0.45*2</f>
        <v>0.9</v>
      </c>
      <c r="F43" s="6"/>
      <c r="G43" s="7">
        <f>F43*E43</f>
        <v>0</v>
      </c>
      <c r="H43" s="7">
        <f>G43*1.18</f>
        <v>0</v>
      </c>
      <c r="I43" s="8"/>
      <c r="J43" s="9"/>
      <c r="K43" s="9"/>
    </row>
    <row r="44" spans="1:11" ht="45.75" customHeight="1" x14ac:dyDescent="0.2">
      <c r="A44" s="27">
        <v>24</v>
      </c>
      <c r="B44" s="5" t="s">
        <v>13</v>
      </c>
      <c r="C44" s="5" t="s">
        <v>68</v>
      </c>
      <c r="D44" s="4" t="s">
        <v>37</v>
      </c>
      <c r="E44" s="16">
        <f>2*2</f>
        <v>4</v>
      </c>
      <c r="F44" s="28"/>
      <c r="G44" s="29">
        <f>F44*E44</f>
        <v>0</v>
      </c>
      <c r="H44" s="29">
        <f>G44*1.18</f>
        <v>0</v>
      </c>
      <c r="I44" s="27"/>
      <c r="J44" s="9"/>
      <c r="K44" s="9"/>
    </row>
    <row r="45" spans="1:11" ht="30" x14ac:dyDescent="0.2">
      <c r="A45" s="27"/>
      <c r="B45" s="5"/>
      <c r="C45" s="5" t="s">
        <v>82</v>
      </c>
      <c r="D45" s="4" t="s">
        <v>60</v>
      </c>
      <c r="E45" s="4">
        <v>120.83</v>
      </c>
      <c r="F45" s="28"/>
      <c r="G45" s="29"/>
      <c r="H45" s="29"/>
      <c r="I45" s="27"/>
      <c r="J45" s="9"/>
      <c r="K45" s="9"/>
    </row>
    <row r="46" spans="1:11" ht="17.25" customHeight="1" x14ac:dyDescent="0.2">
      <c r="A46" s="4">
        <v>25</v>
      </c>
      <c r="B46" s="5" t="s">
        <v>24</v>
      </c>
      <c r="C46" s="5" t="s">
        <v>53</v>
      </c>
      <c r="D46" s="4" t="s">
        <v>54</v>
      </c>
      <c r="E46" s="4">
        <v>0.9</v>
      </c>
      <c r="F46" s="6"/>
      <c r="G46" s="7">
        <f>F46*E46</f>
        <v>0</v>
      </c>
      <c r="H46" s="7">
        <f>G46*1.18</f>
        <v>0</v>
      </c>
      <c r="I46" s="8"/>
      <c r="J46" s="9"/>
      <c r="K46" s="9"/>
    </row>
    <row r="47" spans="1:11" ht="16.5" customHeight="1" x14ac:dyDescent="0.2">
      <c r="A47" s="4">
        <v>26</v>
      </c>
      <c r="B47" s="5" t="s">
        <v>38</v>
      </c>
      <c r="C47" s="5" t="s">
        <v>39</v>
      </c>
      <c r="D47" s="15" t="s">
        <v>37</v>
      </c>
      <c r="E47" s="4">
        <v>11.2</v>
      </c>
      <c r="F47" s="6"/>
      <c r="G47" s="7">
        <f t="shared" ref="G47:G48" si="2">F47*E47</f>
        <v>0</v>
      </c>
      <c r="H47" s="7">
        <f>G47*1.18</f>
        <v>0</v>
      </c>
      <c r="I47" s="8"/>
      <c r="J47" s="9"/>
      <c r="K47" s="9"/>
    </row>
    <row r="48" spans="1:11" ht="30" x14ac:dyDescent="0.2">
      <c r="A48" s="4">
        <v>27</v>
      </c>
      <c r="B48" s="5" t="s">
        <v>40</v>
      </c>
      <c r="C48" s="5" t="s">
        <v>41</v>
      </c>
      <c r="D48" s="15" t="s">
        <v>37</v>
      </c>
      <c r="E48" s="4">
        <v>11.2</v>
      </c>
      <c r="F48" s="6"/>
      <c r="G48" s="7">
        <f t="shared" si="2"/>
        <v>0</v>
      </c>
      <c r="H48" s="7">
        <f>G48*1.18</f>
        <v>0</v>
      </c>
      <c r="I48" s="8"/>
      <c r="J48" s="9"/>
      <c r="K48" s="9"/>
    </row>
    <row r="49" spans="1:11" ht="23.25" x14ac:dyDescent="0.2">
      <c r="A49" s="25" t="s">
        <v>86</v>
      </c>
      <c r="B49" s="26"/>
      <c r="C49" s="26"/>
      <c r="D49" s="26"/>
      <c r="E49" s="26"/>
      <c r="F49" s="26"/>
      <c r="G49" s="26"/>
      <c r="H49" s="26"/>
      <c r="I49" s="26"/>
      <c r="J49" s="9"/>
      <c r="K49" s="9"/>
    </row>
    <row r="50" spans="1:11" ht="18" customHeight="1" x14ac:dyDescent="0.2">
      <c r="A50" s="4">
        <v>28</v>
      </c>
      <c r="B50" s="4" t="s">
        <v>11</v>
      </c>
      <c r="C50" s="11" t="s">
        <v>63</v>
      </c>
      <c r="D50" s="4" t="s">
        <v>12</v>
      </c>
      <c r="E50" s="4">
        <v>0.5</v>
      </c>
      <c r="F50" s="6"/>
      <c r="G50" s="7">
        <f>F50*E50</f>
        <v>0</v>
      </c>
      <c r="H50" s="7">
        <f>G50*1.18</f>
        <v>0</v>
      </c>
      <c r="I50" s="4"/>
      <c r="J50" s="9"/>
      <c r="K50" s="9"/>
    </row>
    <row r="51" spans="1:11" ht="45" x14ac:dyDescent="0.2">
      <c r="A51" s="27">
        <v>29</v>
      </c>
      <c r="B51" s="5" t="s">
        <v>13</v>
      </c>
      <c r="C51" s="5" t="s">
        <v>68</v>
      </c>
      <c r="D51" s="15" t="s">
        <v>12</v>
      </c>
      <c r="E51" s="4">
        <f>1.7</f>
        <v>1.7</v>
      </c>
      <c r="F51" s="28"/>
      <c r="G51" s="29">
        <f>F51*E51</f>
        <v>0</v>
      </c>
      <c r="H51" s="29">
        <f>G51*1.18</f>
        <v>0</v>
      </c>
      <c r="I51" s="27"/>
      <c r="J51" s="9"/>
      <c r="K51" s="9"/>
    </row>
    <row r="52" spans="1:11" ht="30" x14ac:dyDescent="0.2">
      <c r="A52" s="27"/>
      <c r="B52" s="5"/>
      <c r="C52" s="5" t="s">
        <v>82</v>
      </c>
      <c r="D52" s="4" t="s">
        <v>60</v>
      </c>
      <c r="E52" s="4">
        <v>182.35</v>
      </c>
      <c r="F52" s="27"/>
      <c r="G52" s="29"/>
      <c r="H52" s="29"/>
      <c r="I52" s="27"/>
      <c r="J52" s="9"/>
      <c r="K52" s="9"/>
    </row>
    <row r="53" spans="1:11" ht="18" customHeight="1" x14ac:dyDescent="0.2">
      <c r="A53" s="4">
        <v>30</v>
      </c>
      <c r="B53" s="5" t="s">
        <v>24</v>
      </c>
      <c r="C53" s="5" t="s">
        <v>53</v>
      </c>
      <c r="D53" s="4" t="s">
        <v>12</v>
      </c>
      <c r="E53" s="4">
        <v>0.3</v>
      </c>
      <c r="F53" s="6"/>
      <c r="G53" s="7">
        <f>F53*E53</f>
        <v>0</v>
      </c>
      <c r="H53" s="7">
        <f>G53*1.18</f>
        <v>0</v>
      </c>
      <c r="I53" s="8"/>
      <c r="J53" s="9"/>
      <c r="K53" s="9"/>
    </row>
    <row r="54" spans="1:11" ht="17.25" customHeight="1" x14ac:dyDescent="0.2">
      <c r="A54" s="4">
        <v>31</v>
      </c>
      <c r="B54" s="5" t="s">
        <v>38</v>
      </c>
      <c r="C54" s="5" t="s">
        <v>39</v>
      </c>
      <c r="D54" s="4" t="s">
        <v>37</v>
      </c>
      <c r="E54" s="4">
        <v>4.4000000000000004</v>
      </c>
      <c r="F54" s="6"/>
      <c r="G54" s="7">
        <f t="shared" ref="G54:G55" si="3">F54*E54</f>
        <v>0</v>
      </c>
      <c r="H54" s="7">
        <f>G54*1.18</f>
        <v>0</v>
      </c>
      <c r="I54" s="8"/>
      <c r="J54" s="9"/>
      <c r="K54" s="9"/>
    </row>
    <row r="55" spans="1:11" ht="30" x14ac:dyDescent="0.2">
      <c r="A55" s="4">
        <v>32</v>
      </c>
      <c r="B55" s="5" t="s">
        <v>40</v>
      </c>
      <c r="C55" s="5" t="s">
        <v>41</v>
      </c>
      <c r="D55" s="15" t="s">
        <v>37</v>
      </c>
      <c r="E55" s="4">
        <v>4.4000000000000004</v>
      </c>
      <c r="F55" s="6"/>
      <c r="G55" s="7">
        <f t="shared" si="3"/>
        <v>0</v>
      </c>
      <c r="H55" s="7">
        <f>G55*1.18</f>
        <v>0</v>
      </c>
      <c r="I55" s="8"/>
      <c r="J55" s="9"/>
      <c r="K55" s="9"/>
    </row>
    <row r="56" spans="1:11" ht="23.25" x14ac:dyDescent="0.2">
      <c r="A56" s="25" t="s">
        <v>87</v>
      </c>
      <c r="B56" s="26"/>
      <c r="C56" s="26"/>
      <c r="D56" s="26"/>
      <c r="E56" s="26"/>
      <c r="F56" s="26"/>
      <c r="G56" s="26"/>
      <c r="H56" s="26"/>
      <c r="I56" s="26"/>
      <c r="J56" s="9"/>
      <c r="K56" s="9"/>
    </row>
    <row r="57" spans="1:11" ht="15.75" customHeight="1" x14ac:dyDescent="0.2">
      <c r="A57" s="4">
        <v>33</v>
      </c>
      <c r="B57" s="5" t="s">
        <v>11</v>
      </c>
      <c r="C57" s="5" t="s">
        <v>63</v>
      </c>
      <c r="D57" s="15" t="s">
        <v>12</v>
      </c>
      <c r="E57" s="4">
        <v>0.35</v>
      </c>
      <c r="F57" s="6"/>
      <c r="G57" s="7">
        <f>F57*E57</f>
        <v>0</v>
      </c>
      <c r="H57" s="7">
        <f>G57*1.18</f>
        <v>0</v>
      </c>
      <c r="I57" s="8"/>
      <c r="J57" s="9"/>
      <c r="K57" s="9"/>
    </row>
    <row r="58" spans="1:11" ht="45" x14ac:dyDescent="0.2">
      <c r="A58" s="27">
        <v>34</v>
      </c>
      <c r="B58" s="5" t="s">
        <v>13</v>
      </c>
      <c r="C58" s="5" t="s">
        <v>68</v>
      </c>
      <c r="D58" s="15" t="s">
        <v>12</v>
      </c>
      <c r="E58" s="12">
        <v>1.3</v>
      </c>
      <c r="F58" s="31"/>
      <c r="G58" s="29">
        <f>F58*E58</f>
        <v>0</v>
      </c>
      <c r="H58" s="29">
        <f>G58*1.18</f>
        <v>0</v>
      </c>
      <c r="I58" s="27"/>
      <c r="J58" s="9"/>
      <c r="K58" s="9"/>
    </row>
    <row r="59" spans="1:11" ht="30" x14ac:dyDescent="0.2">
      <c r="A59" s="27"/>
      <c r="B59" s="5"/>
      <c r="C59" s="5" t="s">
        <v>82</v>
      </c>
      <c r="D59" s="4" t="s">
        <v>60</v>
      </c>
      <c r="E59" s="4">
        <v>206.36</v>
      </c>
      <c r="F59" s="31"/>
      <c r="G59" s="29"/>
      <c r="H59" s="29"/>
      <c r="I59" s="27"/>
      <c r="J59" s="9"/>
      <c r="K59" s="9"/>
    </row>
    <row r="60" spans="1:11" ht="18.75" customHeight="1" x14ac:dyDescent="0.2">
      <c r="A60" s="4">
        <v>35</v>
      </c>
      <c r="B60" s="5" t="s">
        <v>24</v>
      </c>
      <c r="C60" s="5" t="s">
        <v>53</v>
      </c>
      <c r="D60" s="15" t="s">
        <v>25</v>
      </c>
      <c r="E60" s="4">
        <v>0.45</v>
      </c>
      <c r="F60" s="6"/>
      <c r="G60" s="7">
        <f>F60*E60</f>
        <v>0</v>
      </c>
      <c r="H60" s="7">
        <f>G60*1.18</f>
        <v>0</v>
      </c>
      <c r="I60" s="8"/>
      <c r="J60" s="9"/>
      <c r="K60" s="9"/>
    </row>
    <row r="61" spans="1:11" ht="17.25" customHeight="1" x14ac:dyDescent="0.2">
      <c r="A61" s="4">
        <v>36</v>
      </c>
      <c r="B61" s="5" t="s">
        <v>38</v>
      </c>
      <c r="C61" s="5" t="s">
        <v>39</v>
      </c>
      <c r="D61" s="15" t="s">
        <v>37</v>
      </c>
      <c r="E61" s="4">
        <v>3.7</v>
      </c>
      <c r="F61" s="6"/>
      <c r="G61" s="7">
        <f t="shared" ref="G61:G62" si="4">F61*E61</f>
        <v>0</v>
      </c>
      <c r="H61" s="7">
        <f>G61*1.18</f>
        <v>0</v>
      </c>
      <c r="I61" s="8"/>
      <c r="J61" s="9"/>
      <c r="K61" s="9"/>
    </row>
    <row r="62" spans="1:11" ht="30" x14ac:dyDescent="0.2">
      <c r="A62" s="4">
        <v>37</v>
      </c>
      <c r="B62" s="5" t="s">
        <v>40</v>
      </c>
      <c r="C62" s="5" t="s">
        <v>41</v>
      </c>
      <c r="D62" s="15" t="s">
        <v>37</v>
      </c>
      <c r="E62" s="4">
        <v>3.7</v>
      </c>
      <c r="F62" s="6"/>
      <c r="G62" s="7">
        <f t="shared" si="4"/>
        <v>0</v>
      </c>
      <c r="H62" s="7">
        <f>G62*1.18</f>
        <v>0</v>
      </c>
      <c r="I62" s="8"/>
      <c r="J62" s="9"/>
      <c r="K62" s="9"/>
    </row>
    <row r="63" spans="1:11" ht="45" x14ac:dyDescent="0.2">
      <c r="A63" s="4">
        <v>38</v>
      </c>
      <c r="B63" s="5" t="s">
        <v>36</v>
      </c>
      <c r="C63" s="5" t="s">
        <v>42</v>
      </c>
      <c r="D63" s="4" t="s">
        <v>37</v>
      </c>
      <c r="E63" s="4">
        <v>88</v>
      </c>
      <c r="F63" s="6"/>
      <c r="G63" s="7">
        <f>F63*E63</f>
        <v>0</v>
      </c>
      <c r="H63" s="7">
        <f>G63*1.18</f>
        <v>0</v>
      </c>
      <c r="I63" s="8"/>
      <c r="J63" s="9"/>
      <c r="K63" s="9"/>
    </row>
    <row r="64" spans="1:11" x14ac:dyDescent="0.2">
      <c r="A64" s="10"/>
      <c r="B64" s="17"/>
      <c r="C64" s="23" t="s">
        <v>88</v>
      </c>
      <c r="D64" s="24"/>
      <c r="E64" s="24"/>
      <c r="F64" s="24"/>
      <c r="G64" s="24"/>
      <c r="H64" s="24"/>
      <c r="I64" s="24"/>
      <c r="J64" s="9"/>
      <c r="K64" s="9"/>
    </row>
    <row r="65" spans="1:11" ht="18" x14ac:dyDescent="0.25">
      <c r="E65" s="18" t="s">
        <v>59</v>
      </c>
      <c r="F65" s="18"/>
      <c r="G65" s="19">
        <f>SUM(G6:G62)+G63</f>
        <v>0</v>
      </c>
      <c r="H65" s="19">
        <f>SUM(H6:H62)+H63</f>
        <v>0</v>
      </c>
      <c r="J65" s="10"/>
      <c r="K65" s="10"/>
    </row>
    <row r="67" spans="1:11" x14ac:dyDescent="0.2">
      <c r="A67" s="9"/>
      <c r="B67" s="20" t="s">
        <v>5</v>
      </c>
      <c r="C67" s="9"/>
      <c r="D67" s="9"/>
      <c r="E67" s="9"/>
      <c r="F67" s="9"/>
      <c r="G67" s="9"/>
      <c r="H67" s="9"/>
      <c r="I67" s="9"/>
    </row>
    <row r="68" spans="1:11" x14ac:dyDescent="0.2">
      <c r="A68" s="9"/>
      <c r="B68" s="21"/>
      <c r="C68" s="9"/>
      <c r="D68" s="9"/>
      <c r="E68" s="9"/>
      <c r="F68" s="9"/>
      <c r="G68" s="9"/>
      <c r="H68" s="9"/>
      <c r="I68" s="9"/>
      <c r="J68" s="9"/>
      <c r="K68" s="9"/>
    </row>
    <row r="69" spans="1:11" x14ac:dyDescent="0.2">
      <c r="A69" s="9"/>
      <c r="B69" s="20" t="s">
        <v>6</v>
      </c>
      <c r="C69" s="9"/>
      <c r="D69" s="9"/>
      <c r="E69" s="9"/>
      <c r="F69" s="9"/>
      <c r="G69" s="9"/>
      <c r="H69" s="9"/>
      <c r="I69" s="9"/>
      <c r="J69" s="9"/>
      <c r="K69" s="9"/>
    </row>
    <row r="70" spans="1:11" x14ac:dyDescent="0.2">
      <c r="J70" s="9"/>
      <c r="K70" s="9"/>
    </row>
  </sheetData>
  <mergeCells count="61">
    <mergeCell ref="A1:I1"/>
    <mergeCell ref="H19:H20"/>
    <mergeCell ref="H22:H24"/>
    <mergeCell ref="H26:H28"/>
    <mergeCell ref="A58:A59"/>
    <mergeCell ref="I19:I20"/>
    <mergeCell ref="I22:I24"/>
    <mergeCell ref="I26:I28"/>
    <mergeCell ref="I39:I40"/>
    <mergeCell ref="I44:I45"/>
    <mergeCell ref="I51:I52"/>
    <mergeCell ref="I58:I59"/>
    <mergeCell ref="H44:H45"/>
    <mergeCell ref="H51:H52"/>
    <mergeCell ref="C64:I64"/>
    <mergeCell ref="A51:A52"/>
    <mergeCell ref="F51:F52"/>
    <mergeCell ref="G51:G52"/>
    <mergeCell ref="F58:F59"/>
    <mergeCell ref="G58:G59"/>
    <mergeCell ref="A56:I56"/>
    <mergeCell ref="H58:H59"/>
    <mergeCell ref="A44:A45"/>
    <mergeCell ref="F44:F45"/>
    <mergeCell ref="G44:G45"/>
    <mergeCell ref="A42:I42"/>
    <mergeCell ref="A49:I49"/>
    <mergeCell ref="A29:I29"/>
    <mergeCell ref="A37:I37"/>
    <mergeCell ref="A39:A40"/>
    <mergeCell ref="F39:F40"/>
    <mergeCell ref="G39:G40"/>
    <mergeCell ref="A35:A36"/>
    <mergeCell ref="F35:F36"/>
    <mergeCell ref="G35:G36"/>
    <mergeCell ref="H35:H36"/>
    <mergeCell ref="H39:H40"/>
    <mergeCell ref="A26:A28"/>
    <mergeCell ref="F26:F28"/>
    <mergeCell ref="G26:G28"/>
    <mergeCell ref="A19:A20"/>
    <mergeCell ref="F19:F20"/>
    <mergeCell ref="G19:G20"/>
    <mergeCell ref="A21:I21"/>
    <mergeCell ref="A22:A24"/>
    <mergeCell ref="F22:F24"/>
    <mergeCell ref="G22:G24"/>
    <mergeCell ref="A25:I25"/>
    <mergeCell ref="A2:I2"/>
    <mergeCell ref="A16:A17"/>
    <mergeCell ref="F16:F17"/>
    <mergeCell ref="G16:G17"/>
    <mergeCell ref="A10:A11"/>
    <mergeCell ref="F10:F11"/>
    <mergeCell ref="G10:G11"/>
    <mergeCell ref="A12:I12"/>
    <mergeCell ref="H10:H11"/>
    <mergeCell ref="H16:H17"/>
    <mergeCell ref="A5:I5"/>
    <mergeCell ref="I16:I17"/>
    <mergeCell ref="I10:I11"/>
  </mergeCells>
  <pageMargins left="0.78740157480314965" right="0.39370078740157483" top="0.39370078740157483" bottom="0.39370078740157483" header="0.23622047244094491" footer="0.23622047244094491"/>
  <pageSetup paperSize="9" scale="50" fitToHeight="2" orientation="portrait" r:id="rId1"/>
  <headerFooter alignWithMargins="0">
    <oddHeader>&amp;LГРАНД-Смета</oddHeader>
    <oddFooter>&amp;R&amp;P</oddFooter>
  </headerFooter>
  <rowBreaks count="1" manualBreakCount="1">
    <brk id="28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тендер</vt:lpstr>
      <vt:lpstr>тендер!Область_печати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мост</dc:creator>
  <cp:keywords>12.03.2008</cp:keywords>
  <cp:lastModifiedBy>2</cp:lastModifiedBy>
  <cp:lastPrinted>2017-05-23T10:46:17Z</cp:lastPrinted>
  <dcterms:created xsi:type="dcterms:W3CDTF">2003-01-28T12:33:10Z</dcterms:created>
  <dcterms:modified xsi:type="dcterms:W3CDTF">2017-05-26T10:23:07Z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