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'Sheet1'!$A$7:$O$7</definedName>
    <definedName name="_xlnm.Print_Area" localSheetId="0">'Sheet1'!$A$1:$N$136</definedName>
  </definedNames>
  <calcPr fullCalcOnLoad="1"/>
</workbook>
</file>

<file path=xl/sharedStrings.xml><?xml version="1.0" encoding="utf-8"?>
<sst xmlns="http://schemas.openxmlformats.org/spreadsheetml/2006/main" count="617" uniqueCount="301">
  <si>
    <t>№</t>
  </si>
  <si>
    <t>Наименование</t>
  </si>
  <si>
    <t>Торговая марка</t>
  </si>
  <si>
    <t>Условия производства</t>
  </si>
  <si>
    <t>Рузком</t>
  </si>
  <si>
    <t>ТУ</t>
  </si>
  <si>
    <t>Цена с НДС/шт</t>
  </si>
  <si>
    <t>ГОСТ</t>
  </si>
  <si>
    <t>Вотчина</t>
  </si>
  <si>
    <t>Горох с говядиной</t>
  </si>
  <si>
    <t xml:space="preserve">Каша гречневая с говядиной  </t>
  </si>
  <si>
    <t xml:space="preserve">Каша рисовая с говядиной </t>
  </si>
  <si>
    <t>Фасоль с говядиной</t>
  </si>
  <si>
    <t>Колбасная закуска "Деликатесная"</t>
  </si>
  <si>
    <t>Колбасная закуска "Докторская"</t>
  </si>
  <si>
    <t>Колбасная закуска "Домашняя"</t>
  </si>
  <si>
    <t>Фарш колбасный "Краковский"</t>
  </si>
  <si>
    <t xml:space="preserve">Каша перловая с говядиной </t>
  </si>
  <si>
    <t xml:space="preserve"> кол-во банок  в коробе</t>
  </si>
  <si>
    <t>кол-во банок</t>
  </si>
  <si>
    <t>сумма</t>
  </si>
  <si>
    <t>вес, кг.</t>
  </si>
  <si>
    <t>V, м3</t>
  </si>
  <si>
    <t>Кол-во коробок</t>
  </si>
  <si>
    <t>Кол-во банок</t>
  </si>
  <si>
    <t>Сумма</t>
  </si>
  <si>
    <t>руб.</t>
  </si>
  <si>
    <t>кг.</t>
  </si>
  <si>
    <t>м3</t>
  </si>
  <si>
    <t>шт.</t>
  </si>
  <si>
    <t>Заказ, коробок</t>
  </si>
  <si>
    <t>Вес, брутто</t>
  </si>
  <si>
    <t>V, м2</t>
  </si>
  <si>
    <t>Тушёнка</t>
  </si>
  <si>
    <t>Паштеты</t>
  </si>
  <si>
    <t>Колбасные закуски и фарши</t>
  </si>
  <si>
    <t>Консервы из птицы</t>
  </si>
  <si>
    <t>Мясо цыпленка в собственном соку</t>
  </si>
  <si>
    <t>Мясо курицы в собственном соку</t>
  </si>
  <si>
    <t>Мясо индейки в собственном соку</t>
  </si>
  <si>
    <t>Мясорастительные консервы</t>
  </si>
  <si>
    <t>Горох с копченостями</t>
  </si>
  <si>
    <t>Фасоль с копченостями</t>
  </si>
  <si>
    <t>Мясные деликатесы</t>
  </si>
  <si>
    <t>Плов "Узбекский" с говядиной</t>
  </si>
  <si>
    <t>Борщ с мясом</t>
  </si>
  <si>
    <t>Суп гороховый с мясом</t>
  </si>
  <si>
    <t>Суп харчо с мясом</t>
  </si>
  <si>
    <t>Штрих-код</t>
  </si>
  <si>
    <t>Тушенка из говядины Деревенская</t>
  </si>
  <si>
    <t>Тушенка из говядины Дачная</t>
  </si>
  <si>
    <t>мест</t>
  </si>
  <si>
    <t>Горошек зеленый ГОСТ 1 сорт</t>
  </si>
  <si>
    <t>Кукуруза сахарная в зернах ГОСТ в/с</t>
  </si>
  <si>
    <t>Паштет печеночный "Гусь" ламистер</t>
  </si>
  <si>
    <t>Паштет печеночный "Индейка" ламистер</t>
  </si>
  <si>
    <t>Паштет печеночный "Курица" ламистер</t>
  </si>
  <si>
    <t>Паштет печеночный "Бекон" ламистер</t>
  </si>
  <si>
    <t>Паштет печеночный "Сыр" ламистер</t>
  </si>
  <si>
    <t>Паштет печеночный "Сметана и зелень" ламистер</t>
  </si>
  <si>
    <t>Паштет печеночный "Сливки" ламистер</t>
  </si>
  <si>
    <t>Артикул</t>
  </si>
  <si>
    <t>Ц0000000696</t>
  </si>
  <si>
    <t>Ц0000009240</t>
  </si>
  <si>
    <t>Ц0000009144</t>
  </si>
  <si>
    <t>Ц0000007190</t>
  </si>
  <si>
    <t>Ц0000007421</t>
  </si>
  <si>
    <t>Ц0000001770</t>
  </si>
  <si>
    <t>Ц0000001887</t>
  </si>
  <si>
    <t xml:space="preserve">Прочие  консервы </t>
  </si>
  <si>
    <t>Паштет "Печеночный" ламистер</t>
  </si>
  <si>
    <t>Паштет печеночный с маслом Премиум ламистер</t>
  </si>
  <si>
    <t>Окорок Деликатесный</t>
  </si>
  <si>
    <t>Ветчина Столичная</t>
  </si>
  <si>
    <t>540/6</t>
  </si>
  <si>
    <t>Фасовка, г/шт в коробе</t>
  </si>
  <si>
    <t>00000013727</t>
  </si>
  <si>
    <t>00000013742</t>
  </si>
  <si>
    <t>Ц0000001402</t>
  </si>
  <si>
    <t>Ц0000001401</t>
  </si>
  <si>
    <t>540/24</t>
  </si>
  <si>
    <t>00000013504</t>
  </si>
  <si>
    <t>00000013475</t>
  </si>
  <si>
    <t>00000013514</t>
  </si>
  <si>
    <t>00000013517</t>
  </si>
  <si>
    <t>100/20</t>
  </si>
  <si>
    <t>90/20</t>
  </si>
  <si>
    <t xml:space="preserve">ГОСТ </t>
  </si>
  <si>
    <t xml:space="preserve">Каша гречневая с говядиной ГОСТ </t>
  </si>
  <si>
    <t>Каша гречневая с курицей ГОСТ</t>
  </si>
  <si>
    <t>Фасоль натуральная красная ГОСТ</t>
  </si>
  <si>
    <t>Фасоль натуральная белая ГОСТ</t>
  </si>
  <si>
    <t>Синее море</t>
  </si>
  <si>
    <t>400/12</t>
  </si>
  <si>
    <t>00000013468</t>
  </si>
  <si>
    <t>00000013469</t>
  </si>
  <si>
    <t>Ц0000003737</t>
  </si>
  <si>
    <t>00000013586</t>
  </si>
  <si>
    <t>00000013591</t>
  </si>
  <si>
    <t>00000013534</t>
  </si>
  <si>
    <t>Ц0000009893</t>
  </si>
  <si>
    <t>Ц0000005137</t>
  </si>
  <si>
    <t>Ц0000000584</t>
  </si>
  <si>
    <t>00000013422</t>
  </si>
  <si>
    <t>00000013410</t>
  </si>
  <si>
    <t>00000013412</t>
  </si>
  <si>
    <t>00000013414</t>
  </si>
  <si>
    <t>Ц0000000111</t>
  </si>
  <si>
    <t>Ц0000003730</t>
  </si>
  <si>
    <t>Ц0000013934</t>
  </si>
  <si>
    <t>Ц0000013933</t>
  </si>
  <si>
    <t>Ц0000012932</t>
  </si>
  <si>
    <t>Ц0000012935</t>
  </si>
  <si>
    <t>Ц0000012936</t>
  </si>
  <si>
    <t>00000013622</t>
  </si>
  <si>
    <t>00000013623</t>
  </si>
  <si>
    <t>00000013621</t>
  </si>
  <si>
    <t>Ц0000012079</t>
  </si>
  <si>
    <t>Ц0000008767</t>
  </si>
  <si>
    <t>Ц0000008769</t>
  </si>
  <si>
    <t>Ц0000008771</t>
  </si>
  <si>
    <t>Ц0000008770</t>
  </si>
  <si>
    <t>Ц0000008764</t>
  </si>
  <si>
    <t>Ц0000008766</t>
  </si>
  <si>
    <t>Ц0000008765</t>
  </si>
  <si>
    <t>Ц0000012136</t>
  </si>
  <si>
    <t>Заполняется только "желтый" столбец***</t>
  </si>
  <si>
    <t>325/24</t>
  </si>
  <si>
    <t>250/24</t>
  </si>
  <si>
    <t xml:space="preserve"> Консервы рубленые</t>
  </si>
  <si>
    <t>Консервы обеденные</t>
  </si>
  <si>
    <t>Ц0000017107</t>
  </si>
  <si>
    <t>Ц0000017244</t>
  </si>
  <si>
    <t>Каша гречневая с индейкой ГОСТ</t>
  </si>
  <si>
    <t>Ц0000018847</t>
  </si>
  <si>
    <t>Каша перловая с индейкой ГОСТ</t>
  </si>
  <si>
    <t>Ц0000019245</t>
  </si>
  <si>
    <t>338/30</t>
  </si>
  <si>
    <t>Ц0000020208</t>
  </si>
  <si>
    <t>Ц0000020205</t>
  </si>
  <si>
    <t>Ц0000020207</t>
  </si>
  <si>
    <t>Ц0000020301</t>
  </si>
  <si>
    <t>Ц0000020302</t>
  </si>
  <si>
    <t>СТО</t>
  </si>
  <si>
    <t>Ц0000022245</t>
  </si>
  <si>
    <t xml:space="preserve">Паштет из печени со сливочным маслом </t>
  </si>
  <si>
    <t xml:space="preserve">Паштет Домашний со сливочным маслом </t>
  </si>
  <si>
    <t>Ц0000022246</t>
  </si>
  <si>
    <t>Кулинарные блюда</t>
  </si>
  <si>
    <t>БыстроГотово</t>
  </si>
  <si>
    <t>Наггетсы из индейки запеченные с сыром</t>
  </si>
  <si>
    <t>Наггетсы из индейки запеченные</t>
  </si>
  <si>
    <t>Куриные наггетсы запеченные с сыром</t>
  </si>
  <si>
    <t xml:space="preserve">Куриные наггетсы запеченные </t>
  </si>
  <si>
    <t xml:space="preserve">Крутоболы из говядины с печеными грибами </t>
  </si>
  <si>
    <t>Крутоболы из говядины с томатом и фасолью</t>
  </si>
  <si>
    <t xml:space="preserve">Куриные палочки с сыром и шпинатом </t>
  </si>
  <si>
    <t>Овощные крокеты с цукини и сладским перцем</t>
  </si>
  <si>
    <t>Картофельные крокеты с цыпленком и грибами</t>
  </si>
  <si>
    <t>Рисовые крокеты с куриной грудкой и зеленью</t>
  </si>
  <si>
    <t>Гречневые крокеты с индейкой и паприкой</t>
  </si>
  <si>
    <t>300/10</t>
  </si>
  <si>
    <t>280/10</t>
  </si>
  <si>
    <t>Ц0000022596</t>
  </si>
  <si>
    <t>Ц0000022608</t>
  </si>
  <si>
    <t>Ц0000022513</t>
  </si>
  <si>
    <t>Ц0000022607</t>
  </si>
  <si>
    <t>Ц0000022599</t>
  </si>
  <si>
    <t>Ц0000022602</t>
  </si>
  <si>
    <t>Ц0000022597</t>
  </si>
  <si>
    <t>Ц0000022600</t>
  </si>
  <si>
    <t>Ц0000022601</t>
  </si>
  <si>
    <t>Ц0000022598</t>
  </si>
  <si>
    <t>Ц0000022609</t>
  </si>
  <si>
    <t>Ц0000024166</t>
  </si>
  <si>
    <t xml:space="preserve">Паштет печеночный "Говядина" ламистер </t>
  </si>
  <si>
    <t>Ц0000024313</t>
  </si>
  <si>
    <t>Золотая серия</t>
  </si>
  <si>
    <t>Паштет печеночный "Гусь" ГОСТ стекло</t>
  </si>
  <si>
    <t>Ц0000024150</t>
  </si>
  <si>
    <t>200/6</t>
  </si>
  <si>
    <t>Паштет печеночный "Курица" ГОСТ стекло</t>
  </si>
  <si>
    <t>Ц0000024148</t>
  </si>
  <si>
    <t>Паштет печеночный "Индейка" ГОСТ стекло</t>
  </si>
  <si>
    <t>Ц0000024146</t>
  </si>
  <si>
    <t xml:space="preserve">Паштет печеночный "Утка" ГОСТ стекло </t>
  </si>
  <si>
    <t>Ц0000024151</t>
  </si>
  <si>
    <t>325/12</t>
  </si>
  <si>
    <t>Говядина от шеф-повара с/к</t>
  </si>
  <si>
    <t>Ц0000024711</t>
  </si>
  <si>
    <t>Веган</t>
  </si>
  <si>
    <t xml:space="preserve">Паштет веган с паприкой ламистер </t>
  </si>
  <si>
    <t>Ц0000025041</t>
  </si>
  <si>
    <t>Паштет веган овощной ламистер</t>
  </si>
  <si>
    <t>Ц0000025034</t>
  </si>
  <si>
    <t xml:space="preserve">Паштет веган с острым перцем ламистер </t>
  </si>
  <si>
    <t>Ц0000025040</t>
  </si>
  <si>
    <t>Паштет из домашней птицы ГОСТ стекло</t>
  </si>
  <si>
    <t>Ц0000025220</t>
  </si>
  <si>
    <t>Ц0000025384</t>
  </si>
  <si>
    <t xml:space="preserve">Утка тушеная ГОСТ  с/к </t>
  </si>
  <si>
    <t>Ц0000025468</t>
  </si>
  <si>
    <t>Ц0000025521</t>
  </si>
  <si>
    <t>Ц0000021600</t>
  </si>
  <si>
    <t>Ц0000025392</t>
  </si>
  <si>
    <t>230/24</t>
  </si>
  <si>
    <t>230/12</t>
  </si>
  <si>
    <t>250/12</t>
  </si>
  <si>
    <t>117/24</t>
  </si>
  <si>
    <t>180/30</t>
  </si>
  <si>
    <t>Ц0000027490</t>
  </si>
  <si>
    <t>Ц0000027488</t>
  </si>
  <si>
    <t>Ц0000024329</t>
  </si>
  <si>
    <t>Ц0000029141</t>
  </si>
  <si>
    <t>Ц0000029140</t>
  </si>
  <si>
    <t>Ц0000024297</t>
  </si>
  <si>
    <t>240/48</t>
  </si>
  <si>
    <t>Корма для животных</t>
  </si>
  <si>
    <t>Корм  для кошек 0,325г Мясное ассорти НАША ЛАПА</t>
  </si>
  <si>
    <t>Ц0000029982</t>
  </si>
  <si>
    <t>Корм  для собак 0,325г с говядиной НАША ЛАПА</t>
  </si>
  <si>
    <t>325/25</t>
  </si>
  <si>
    <t>Ц0000029981</t>
  </si>
  <si>
    <t xml:space="preserve">Каша рисовая с индейкой ГОСТ </t>
  </si>
  <si>
    <t>Ц0000030271</t>
  </si>
  <si>
    <t>00000013401</t>
  </si>
  <si>
    <t>Ц0000029332</t>
  </si>
  <si>
    <t>160/18</t>
  </si>
  <si>
    <t>Ц0000027602</t>
  </si>
  <si>
    <t>Ц0000031732</t>
  </si>
  <si>
    <t>Ц0000031731</t>
  </si>
  <si>
    <t>Жаркое по-домашнему (из индейки)</t>
  </si>
  <si>
    <t xml:space="preserve">Карбонад Юбилейный </t>
  </si>
  <si>
    <t>Ц0000026880</t>
  </si>
  <si>
    <t>Рулька копченая бескостная с/к</t>
  </si>
  <si>
    <t>Язык Деликатесный с/к</t>
  </si>
  <si>
    <t>Индейка тушеная ГОСТ с/к</t>
  </si>
  <si>
    <t>Индейка филе ГОСТ с/к</t>
  </si>
  <si>
    <t>Свинина пряная ГОСТ с/к</t>
  </si>
  <si>
    <t>Ветчина Домашняя литография ГОСТ с/к</t>
  </si>
  <si>
    <t>Ветчина из индейки ГОСТ с/к</t>
  </si>
  <si>
    <t>Печень индейки в собственном соку с/к</t>
  </si>
  <si>
    <t>Желудочки индейки в собственном соку с/к</t>
  </si>
  <si>
    <t>Говядина тушеная в/с Премиум с/к</t>
  </si>
  <si>
    <t>Свинина тушеная в/с Премиум с/к</t>
  </si>
  <si>
    <t>Говядина тушеная  в/с Спецзаказ с/к</t>
  </si>
  <si>
    <t>Свинина тушеная в/с Спецзаказ с/к</t>
  </si>
  <si>
    <t>Говядина тушеная в/с Люкс с/к</t>
  </si>
  <si>
    <t>Свинина тушеная в/с Люкс с/к</t>
  </si>
  <si>
    <t>Говядина тушеная в/с Экстра с/к</t>
  </si>
  <si>
    <t>Свинина тушеная в/с Экстра с/к</t>
  </si>
  <si>
    <t>Котлета для бургера с/к</t>
  </si>
  <si>
    <t>Котлета рубленая с/к</t>
  </si>
  <si>
    <t>Гамбургер  рубленый с/к</t>
  </si>
  <si>
    <t>Тефтели в томатном соусе с/к</t>
  </si>
  <si>
    <t>Гречка с беконом с/к</t>
  </si>
  <si>
    <t>Рис с беконом с/к</t>
  </si>
  <si>
    <t>Паштет "Пражский" с/к</t>
  </si>
  <si>
    <t>Паштет "Эстонский" с/к</t>
  </si>
  <si>
    <t>Паштет печёночный со сливочным маслом с/к</t>
  </si>
  <si>
    <t>Паштет печеночный "Гусь" с/к</t>
  </si>
  <si>
    <t>Паштет печеночный "Индейка" с/к</t>
  </si>
  <si>
    <t>Паштет печеночный "Курица" с/к</t>
  </si>
  <si>
    <t>Паштет "Пражский" литография с/к</t>
  </si>
  <si>
    <t>Паштет "Эстонский" литография с/к</t>
  </si>
  <si>
    <t>Паштет печёночный со сливочным маслом литография с/к</t>
  </si>
  <si>
    <t>Окорок Тамбовский ГОСТ с/к</t>
  </si>
  <si>
    <t>Ц0000029978</t>
  </si>
  <si>
    <t>Горбуша  ГОСТ натуральная  250 г</t>
  </si>
  <si>
    <t>Ц0000013929</t>
  </si>
  <si>
    <t>250/48</t>
  </si>
  <si>
    <t>Сардина ИВАСИ ГОСТ натуральная 240 г</t>
  </si>
  <si>
    <t>Сельдь ГОСТ НДМ 240г</t>
  </si>
  <si>
    <t>Ц0000023421</t>
  </si>
  <si>
    <t>Икра из кабачков обжаренных ГОСТ 450г ст</t>
  </si>
  <si>
    <t>450/12</t>
  </si>
  <si>
    <t>Ц0000036453</t>
  </si>
  <si>
    <t>Ц0000036452</t>
  </si>
  <si>
    <t>Ц0000023760</t>
  </si>
  <si>
    <t>Тушенка из говядины с/к</t>
  </si>
  <si>
    <t>Ц0000036911</t>
  </si>
  <si>
    <t>Ц0000037147</t>
  </si>
  <si>
    <t>Языки свиные ГОСТ с/к</t>
  </si>
  <si>
    <t>Филе куриное ГОСТ с/к</t>
  </si>
  <si>
    <t>Ц0000037208</t>
  </si>
  <si>
    <t>Завтрак туриста с/к</t>
  </si>
  <si>
    <t>Ц0000037439</t>
  </si>
  <si>
    <t>Свинина тушеная ГОСТ литография</t>
  </si>
  <si>
    <t>00000013736</t>
  </si>
  <si>
    <t>Ветчина из свинины 0,338</t>
  </si>
  <si>
    <t>Ц0000019248</t>
  </si>
  <si>
    <t>Горох с говядиной  с/к</t>
  </si>
  <si>
    <t>Ц0000036793</t>
  </si>
  <si>
    <t>Каша гречневая с говядиной ГОСТ  с/к</t>
  </si>
  <si>
    <t>Ц0000033673</t>
  </si>
  <si>
    <t>Каша рисовая с индейкой ГОСТ с/к</t>
  </si>
  <si>
    <t>Ц0000036792</t>
  </si>
  <si>
    <t>Менеджер по продажам ООО "РУЗКОМ" Лыткаринский МПЗ.</t>
  </si>
  <si>
    <t>yakimov62@ya.ru</t>
  </si>
  <si>
    <t xml:space="preserve">Якимов Александр Фёдорович </t>
  </si>
  <si>
    <t>8 915 620 22 20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</si>
</sst>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#,##0&quot;р.&quot;"/>
    <numFmt numFmtId="182" formatCode="#,##0.00&quot;р.&quot;"/>
    <numFmt numFmtId="183" formatCode="#,##0.000&quot;р.&quot;"/>
    <numFmt numFmtId="184" formatCode="#,##0.0&quot;р.&quot;"/>
    <numFmt numFmtId="185" formatCode="0.0"/>
    <numFmt numFmtId="186" formatCode="0.0%"/>
    <numFmt numFmtId="187" formatCode="#,##0.0"/>
    <numFmt numFmtId="188" formatCode="0.000"/>
    <numFmt numFmtId="189" formatCode="_(* #,##0.0_);_(* \(#,##0.0\);_(* &quot;-&quot;??_);_(@_)"/>
    <numFmt numFmtId="190" formatCode="_(* #,##0_);_(* \(#,##0\);_(* &quot;-&quot;??_);_(@_)"/>
    <numFmt numFmtId="191" formatCode="_(* #,##0.000_);_(* \(#,##0.000\);_(* &quot;-&quot;??_);_(@_)"/>
    <numFmt numFmtId="192" formatCode="mmm/yy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0000000000"/>
  </numFmts>
  <fonts count="91">
    <font>
      <sz val="10"/>
      <name val="Arial"/>
      <family val="0"/>
    </font>
    <font>
      <sz val="12"/>
      <name val="Arial Cyr"/>
      <family val="0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 Cyr"/>
      <family val="2"/>
    </font>
    <font>
      <sz val="14"/>
      <name val="Arial"/>
      <family val="2"/>
    </font>
    <font>
      <b/>
      <sz val="16"/>
      <name val="Arial Cyr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4"/>
      <name val="Times New Roman"/>
      <family val="1"/>
    </font>
    <font>
      <b/>
      <sz val="14"/>
      <color indexed="9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8"/>
      <name val="Arial Cyr"/>
      <family val="2"/>
    </font>
    <font>
      <i/>
      <sz val="18"/>
      <name val="Arial Cyr"/>
      <family val="0"/>
    </font>
    <font>
      <sz val="8"/>
      <name val="Arial"/>
      <family val="2"/>
    </font>
    <font>
      <sz val="12"/>
      <name val="Arial Black"/>
      <family val="2"/>
    </font>
    <font>
      <b/>
      <sz val="12"/>
      <name val="Arial Black"/>
      <family val="2"/>
    </font>
    <font>
      <b/>
      <sz val="14"/>
      <name val="Arial Black"/>
      <family val="2"/>
    </font>
    <font>
      <u val="single"/>
      <sz val="16"/>
      <color indexed="12"/>
      <name val="Arial Black"/>
      <family val="2"/>
    </font>
    <font>
      <sz val="18"/>
      <name val="Arial Black"/>
      <family val="2"/>
    </font>
    <font>
      <sz val="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6"/>
      <color indexed="55"/>
      <name val="Times New Roman"/>
      <family val="1"/>
    </font>
    <font>
      <sz val="14"/>
      <color indexed="55"/>
      <name val="Arial"/>
      <family val="2"/>
    </font>
    <font>
      <b/>
      <sz val="16"/>
      <color indexed="55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Times New Roman"/>
      <family val="1"/>
    </font>
    <font>
      <b/>
      <sz val="14"/>
      <color indexed="30"/>
      <name val="Arial Cyr"/>
      <family val="0"/>
    </font>
    <font>
      <sz val="14"/>
      <color indexed="30"/>
      <name val="Arial"/>
      <family val="2"/>
    </font>
    <font>
      <sz val="16"/>
      <color indexed="30"/>
      <name val="Times New Roman"/>
      <family val="1"/>
    </font>
    <font>
      <sz val="12"/>
      <color indexed="55"/>
      <name val="Arial Black"/>
      <family val="2"/>
    </font>
    <font>
      <sz val="12"/>
      <color indexed="10"/>
      <name val="Arial Black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6"/>
      <color theme="0" tint="-0.24997000396251678"/>
      <name val="Times New Roman"/>
      <family val="1"/>
    </font>
    <font>
      <sz val="14"/>
      <color theme="0" tint="-0.24997000396251678"/>
      <name val="Arial"/>
      <family val="2"/>
    </font>
    <font>
      <b/>
      <sz val="16"/>
      <color theme="0" tint="-0.24997000396251678"/>
      <name val="Times New Roman"/>
      <family val="1"/>
    </font>
    <font>
      <b/>
      <sz val="16"/>
      <color rgb="FFFF0000"/>
      <name val="Times New Roman"/>
      <family val="1"/>
    </font>
    <font>
      <sz val="16"/>
      <color rgb="FFFF0000"/>
      <name val="Times New Roman"/>
      <family val="1"/>
    </font>
    <font>
      <b/>
      <sz val="14"/>
      <color rgb="FF0070C0"/>
      <name val="Arial Cyr"/>
      <family val="0"/>
    </font>
    <font>
      <sz val="14"/>
      <color rgb="FF0070C0"/>
      <name val="Arial"/>
      <family val="2"/>
    </font>
    <font>
      <sz val="16"/>
      <color rgb="FF0070C0"/>
      <name val="Times New Roman"/>
      <family val="1"/>
    </font>
    <font>
      <sz val="12"/>
      <color theme="0" tint="-0.24997000396251678"/>
      <name val="Arial Black"/>
      <family val="2"/>
    </font>
    <font>
      <sz val="12"/>
      <color rgb="FFFF0000"/>
      <name val="Arial Black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7" borderId="7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90" fontId="10" fillId="0" borderId="0" xfId="62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/>
    </xf>
    <xf numFmtId="0" fontId="16" fillId="32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0" fontId="14" fillId="33" borderId="10" xfId="62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2" fontId="14" fillId="33" borderId="1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Alignment="1">
      <alignment/>
    </xf>
    <xf numFmtId="0" fontId="21" fillId="0" borderId="0" xfId="0" applyFont="1" applyFill="1" applyAlignment="1">
      <alignment/>
    </xf>
    <xf numFmtId="2" fontId="19" fillId="0" borderId="0" xfId="0" applyNumberFormat="1" applyFont="1" applyAlignment="1">
      <alignment horizontal="center"/>
    </xf>
    <xf numFmtId="190" fontId="11" fillId="0" borderId="11" xfId="0" applyNumberFormat="1" applyFont="1" applyFill="1" applyBorder="1" applyAlignment="1">
      <alignment horizontal="center"/>
    </xf>
    <xf numFmtId="2" fontId="11" fillId="0" borderId="12" xfId="0" applyNumberFormat="1" applyFont="1" applyFill="1" applyBorder="1" applyAlignment="1">
      <alignment horizontal="center"/>
    </xf>
    <xf numFmtId="2" fontId="11" fillId="0" borderId="13" xfId="0" applyNumberFormat="1" applyFont="1" applyFill="1" applyBorder="1" applyAlignment="1">
      <alignment horizontal="center"/>
    </xf>
    <xf numFmtId="0" fontId="19" fillId="32" borderId="10" xfId="0" applyFont="1" applyFill="1" applyBorder="1" applyAlignment="1">
      <alignment horizontal="center"/>
    </xf>
    <xf numFmtId="0" fontId="19" fillId="32" borderId="10" xfId="0" applyFont="1" applyFill="1" applyBorder="1" applyAlignment="1">
      <alignment/>
    </xf>
    <xf numFmtId="0" fontId="19" fillId="0" borderId="0" xfId="0" applyFont="1" applyAlignment="1">
      <alignment horizontal="center"/>
    </xf>
    <xf numFmtId="179" fontId="14" fillId="33" borderId="10" xfId="62" applyFont="1" applyFill="1" applyBorder="1" applyAlignment="1">
      <alignment/>
    </xf>
    <xf numFmtId="190" fontId="14" fillId="33" borderId="10" xfId="62" applyNumberFormat="1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 wrapText="1"/>
    </xf>
    <xf numFmtId="0" fontId="19" fillId="32" borderId="10" xfId="0" applyFont="1" applyFill="1" applyBorder="1" applyAlignment="1">
      <alignment horizontal="center" vertical="center" wrapText="1"/>
    </xf>
    <xf numFmtId="2" fontId="20" fillId="32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190" fontId="19" fillId="32" borderId="10" xfId="62" applyNumberFormat="1" applyFont="1" applyFill="1" applyBorder="1" applyAlignment="1">
      <alignment horizontal="left"/>
    </xf>
    <xf numFmtId="171" fontId="19" fillId="32" borderId="10" xfId="0" applyNumberFormat="1" applyFont="1" applyFill="1" applyBorder="1" applyAlignment="1">
      <alignment/>
    </xf>
    <xf numFmtId="0" fontId="19" fillId="32" borderId="10" xfId="0" applyNumberFormat="1" applyFont="1" applyFill="1" applyBorder="1" applyAlignment="1">
      <alignment horizontal="center"/>
    </xf>
    <xf numFmtId="0" fontId="21" fillId="32" borderId="0" xfId="0" applyFont="1" applyFill="1" applyAlignment="1">
      <alignment/>
    </xf>
    <xf numFmtId="0" fontId="19" fillId="32" borderId="0" xfId="0" applyFont="1" applyFill="1" applyAlignment="1">
      <alignment/>
    </xf>
    <xf numFmtId="0" fontId="19" fillId="32" borderId="0" xfId="0" applyFont="1" applyFill="1" applyAlignment="1">
      <alignment horizontal="center"/>
    </xf>
    <xf numFmtId="2" fontId="19" fillId="32" borderId="0" xfId="0" applyNumberFormat="1" applyFont="1" applyFill="1" applyAlignment="1">
      <alignment horizontal="center"/>
    </xf>
    <xf numFmtId="0" fontId="20" fillId="32" borderId="10" xfId="0" applyFont="1" applyFill="1" applyBorder="1" applyAlignment="1">
      <alignment horizontal="center" vertical="center" wrapText="1"/>
    </xf>
    <xf numFmtId="0" fontId="20" fillId="32" borderId="0" xfId="0" applyFont="1" applyFill="1" applyAlignment="1">
      <alignment/>
    </xf>
    <xf numFmtId="190" fontId="19" fillId="32" borderId="0" xfId="62" applyNumberFormat="1" applyFont="1" applyFill="1" applyBorder="1" applyAlignment="1">
      <alignment horizontal="center"/>
    </xf>
    <xf numFmtId="190" fontId="19" fillId="0" borderId="0" xfId="62" applyNumberFormat="1" applyFont="1" applyBorder="1" applyAlignment="1">
      <alignment horizontal="center"/>
    </xf>
    <xf numFmtId="190" fontId="17" fillId="32" borderId="10" xfId="62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/>
    </xf>
    <xf numFmtId="0" fontId="18" fillId="32" borderId="0" xfId="0" applyFont="1" applyFill="1" applyAlignment="1">
      <alignment/>
    </xf>
    <xf numFmtId="0" fontId="17" fillId="32" borderId="0" xfId="0" applyFont="1" applyFill="1" applyAlignment="1">
      <alignment/>
    </xf>
    <xf numFmtId="0" fontId="9" fillId="0" borderId="11" xfId="0" applyFont="1" applyFill="1" applyBorder="1" applyAlignment="1">
      <alignment horizontal="center"/>
    </xf>
    <xf numFmtId="1" fontId="20" fillId="34" borderId="10" xfId="0" applyNumberFormat="1" applyFont="1" applyFill="1" applyBorder="1" applyAlignment="1">
      <alignment horizontal="center"/>
    </xf>
    <xf numFmtId="0" fontId="20" fillId="32" borderId="0" xfId="0" applyFont="1" applyFill="1" applyAlignment="1">
      <alignment/>
    </xf>
    <xf numFmtId="0" fontId="20" fillId="0" borderId="0" xfId="0" applyFont="1" applyAlignment="1">
      <alignment/>
    </xf>
    <xf numFmtId="0" fontId="3" fillId="0" borderId="1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20" fillId="32" borderId="10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top" wrapText="1"/>
    </xf>
    <xf numFmtId="49" fontId="19" fillId="0" borderId="14" xfId="53" applyNumberFormat="1" applyFont="1" applyBorder="1" applyAlignment="1">
      <alignment horizontal="center" vertical="top" wrapText="1"/>
      <protection/>
    </xf>
    <xf numFmtId="49" fontId="19" fillId="0" borderId="15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 wrapText="1"/>
    </xf>
    <xf numFmtId="49" fontId="19" fillId="32" borderId="0" xfId="0" applyNumberFormat="1" applyFont="1" applyFill="1" applyAlignment="1">
      <alignment horizontal="center"/>
    </xf>
    <xf numFmtId="49" fontId="19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2" fontId="20" fillId="34" borderId="10" xfId="54" applyNumberFormat="1" applyFont="1" applyFill="1" applyBorder="1" applyAlignment="1">
      <alignment horizontal="center"/>
      <protection/>
    </xf>
    <xf numFmtId="0" fontId="23" fillId="0" borderId="0" xfId="0" applyFont="1" applyFill="1" applyBorder="1" applyAlignment="1">
      <alignment/>
    </xf>
    <xf numFmtId="14" fontId="24" fillId="0" borderId="0" xfId="0" applyNumberFormat="1" applyFont="1" applyFill="1" applyBorder="1" applyAlignment="1">
      <alignment/>
    </xf>
    <xf numFmtId="14" fontId="6" fillId="0" borderId="0" xfId="0" applyNumberFormat="1" applyFont="1" applyFill="1" applyBorder="1" applyAlignment="1">
      <alignment/>
    </xf>
    <xf numFmtId="179" fontId="6" fillId="0" borderId="0" xfId="62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19" fillId="35" borderId="10" xfId="0" applyNumberFormat="1" applyFont="1" applyFill="1" applyBorder="1" applyAlignment="1">
      <alignment horizontal="center" vertical="center" wrapText="1"/>
    </xf>
    <xf numFmtId="1" fontId="19" fillId="35" borderId="10" xfId="0" applyNumberFormat="1" applyFont="1" applyFill="1" applyBorder="1" applyAlignment="1">
      <alignment horizontal="center"/>
    </xf>
    <xf numFmtId="1" fontId="19" fillId="35" borderId="10" xfId="0" applyNumberFormat="1" applyFont="1" applyFill="1" applyBorder="1" applyAlignment="1">
      <alignment horizontal="center" vertical="center"/>
    </xf>
    <xf numFmtId="1" fontId="19" fillId="35" borderId="10" xfId="0" applyNumberFormat="1" applyFont="1" applyFill="1" applyBorder="1" applyAlignment="1">
      <alignment horizontal="center" wrapText="1"/>
    </xf>
    <xf numFmtId="0" fontId="19" fillId="35" borderId="10" xfId="0" applyFont="1" applyFill="1" applyBorder="1" applyAlignment="1">
      <alignment horizontal="center"/>
    </xf>
    <xf numFmtId="49" fontId="19" fillId="35" borderId="15" xfId="0" applyNumberFormat="1" applyFont="1" applyFill="1" applyBorder="1" applyAlignment="1">
      <alignment horizontal="center"/>
    </xf>
    <xf numFmtId="171" fontId="19" fillId="35" borderId="10" xfId="0" applyNumberFormat="1" applyFont="1" applyFill="1" applyBorder="1" applyAlignment="1">
      <alignment horizontal="left"/>
    </xf>
    <xf numFmtId="0" fontId="19" fillId="35" borderId="0" xfId="0" applyFont="1" applyFill="1" applyAlignment="1">
      <alignment horizontal="left"/>
    </xf>
    <xf numFmtId="2" fontId="20" fillId="36" borderId="10" xfId="54" applyNumberFormat="1" applyFont="1" applyFill="1" applyBorder="1" applyAlignment="1">
      <alignment horizontal="center"/>
      <protection/>
    </xf>
    <xf numFmtId="2" fontId="20" fillId="37" borderId="10" xfId="54" applyNumberFormat="1" applyFont="1" applyFill="1" applyBorder="1" applyAlignment="1">
      <alignment horizontal="center"/>
      <protection/>
    </xf>
    <xf numFmtId="0" fontId="20" fillId="37" borderId="10" xfId="0" applyFont="1" applyFill="1" applyBorder="1" applyAlignment="1">
      <alignment horizontal="center"/>
    </xf>
    <xf numFmtId="1" fontId="20" fillId="37" borderId="10" xfId="0" applyNumberFormat="1" applyFont="1" applyFill="1" applyBorder="1" applyAlignment="1">
      <alignment horizontal="center"/>
    </xf>
    <xf numFmtId="49" fontId="20" fillId="37" borderId="15" xfId="0" applyNumberFormat="1" applyFont="1" applyFill="1" applyBorder="1" applyAlignment="1">
      <alignment horizontal="center"/>
    </xf>
    <xf numFmtId="0" fontId="20" fillId="37" borderId="10" xfId="0" applyFont="1" applyFill="1" applyBorder="1" applyAlignment="1">
      <alignment horizontal="center" vertical="center" wrapText="1"/>
    </xf>
    <xf numFmtId="0" fontId="19" fillId="38" borderId="10" xfId="0" applyFont="1" applyFill="1" applyBorder="1" applyAlignment="1">
      <alignment horizontal="center"/>
    </xf>
    <xf numFmtId="0" fontId="6" fillId="38" borderId="10" xfId="0" applyFont="1" applyFill="1" applyBorder="1" applyAlignment="1">
      <alignment horizontal="center" vertical="center"/>
    </xf>
    <xf numFmtId="1" fontId="19" fillId="38" borderId="10" xfId="0" applyNumberFormat="1" applyFont="1" applyFill="1" applyBorder="1" applyAlignment="1">
      <alignment horizontal="center"/>
    </xf>
    <xf numFmtId="49" fontId="19" fillId="38" borderId="10" xfId="0" applyNumberFormat="1" applyFont="1" applyFill="1" applyBorder="1" applyAlignment="1">
      <alignment horizontal="center" vertical="top" wrapText="1"/>
    </xf>
    <xf numFmtId="0" fontId="6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vertical="center"/>
    </xf>
    <xf numFmtId="0" fontId="79" fillId="35" borderId="10" xfId="0" applyFont="1" applyFill="1" applyBorder="1" applyAlignment="1">
      <alignment/>
    </xf>
    <xf numFmtId="0" fontId="80" fillId="35" borderId="10" xfId="0" applyFont="1" applyFill="1" applyBorder="1" applyAlignment="1">
      <alignment horizontal="center" vertical="center"/>
    </xf>
    <xf numFmtId="2" fontId="80" fillId="35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19" fillId="37" borderId="10" xfId="0" applyFont="1" applyFill="1" applyBorder="1" applyAlignment="1">
      <alignment horizontal="center"/>
    </xf>
    <xf numFmtId="1" fontId="19" fillId="37" borderId="10" xfId="0" applyNumberFormat="1" applyFont="1" applyFill="1" applyBorder="1" applyAlignment="1">
      <alignment horizontal="center"/>
    </xf>
    <xf numFmtId="49" fontId="19" fillId="37" borderId="15" xfId="0" applyNumberFormat="1" applyFont="1" applyFill="1" applyBorder="1" applyAlignment="1">
      <alignment horizontal="center" vertical="top" wrapText="1"/>
    </xf>
    <xf numFmtId="190" fontId="19" fillId="32" borderId="10" xfId="64" applyNumberFormat="1" applyFont="1" applyFill="1" applyBorder="1" applyAlignment="1">
      <alignment horizontal="left"/>
    </xf>
    <xf numFmtId="0" fontId="3" fillId="35" borderId="1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14" fontId="24" fillId="0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179" fontId="6" fillId="0" borderId="0" xfId="6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/>
    </xf>
    <xf numFmtId="49" fontId="7" fillId="0" borderId="15" xfId="0" applyNumberFormat="1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/>
    </xf>
    <xf numFmtId="0" fontId="14" fillId="37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2" fontId="7" fillId="35" borderId="10" xfId="0" applyNumberFormat="1" applyFont="1" applyFill="1" applyBorder="1" applyAlignment="1">
      <alignment horizontal="center"/>
    </xf>
    <xf numFmtId="2" fontId="14" fillId="37" borderId="10" xfId="0" applyNumberFormat="1" applyFont="1" applyFill="1" applyBorder="1" applyAlignment="1">
      <alignment horizontal="center"/>
    </xf>
    <xf numFmtId="0" fontId="19" fillId="37" borderId="10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49" fontId="19" fillId="37" borderId="10" xfId="0" applyNumberFormat="1" applyFont="1" applyFill="1" applyBorder="1" applyAlignment="1">
      <alignment horizontal="center" vertical="center" wrapText="1"/>
    </xf>
    <xf numFmtId="2" fontId="20" fillId="37" borderId="10" xfId="0" applyNumberFormat="1" applyFont="1" applyFill="1" applyBorder="1" applyAlignment="1">
      <alignment horizontal="center" vertical="center" wrapText="1"/>
    </xf>
    <xf numFmtId="190" fontId="19" fillId="37" borderId="10" xfId="62" applyNumberFormat="1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center" vertical="center"/>
    </xf>
    <xf numFmtId="49" fontId="20" fillId="37" borderId="10" xfId="0" applyNumberFormat="1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 vertical="center" wrapText="1"/>
    </xf>
    <xf numFmtId="190" fontId="20" fillId="37" borderId="10" xfId="62" applyNumberFormat="1" applyFont="1" applyFill="1" applyBorder="1" applyAlignment="1">
      <alignment horizontal="left"/>
    </xf>
    <xf numFmtId="0" fontId="20" fillId="37" borderId="10" xfId="0" applyFont="1" applyFill="1" applyBorder="1" applyAlignment="1">
      <alignment/>
    </xf>
    <xf numFmtId="171" fontId="20" fillId="37" borderId="10" xfId="0" applyNumberFormat="1" applyFont="1" applyFill="1" applyBorder="1" applyAlignment="1">
      <alignment/>
    </xf>
    <xf numFmtId="49" fontId="20" fillId="37" borderId="10" xfId="0" applyNumberFormat="1" applyFont="1" applyFill="1" applyBorder="1" applyAlignment="1">
      <alignment horizontal="center"/>
    </xf>
    <xf numFmtId="190" fontId="20" fillId="37" borderId="10" xfId="62" applyNumberFormat="1" applyFont="1" applyFill="1" applyBorder="1" applyAlignment="1">
      <alignment horizontal="center"/>
    </xf>
    <xf numFmtId="171" fontId="20" fillId="37" borderId="10" xfId="0" applyNumberFormat="1" applyFont="1" applyFill="1" applyBorder="1" applyAlignment="1">
      <alignment horizontal="center"/>
    </xf>
    <xf numFmtId="190" fontId="19" fillId="37" borderId="10" xfId="62" applyNumberFormat="1" applyFont="1" applyFill="1" applyBorder="1" applyAlignment="1">
      <alignment horizontal="left"/>
    </xf>
    <xf numFmtId="0" fontId="19" fillId="37" borderId="10" xfId="0" applyFont="1" applyFill="1" applyBorder="1" applyAlignment="1">
      <alignment/>
    </xf>
    <xf numFmtId="171" fontId="19" fillId="37" borderId="10" xfId="0" applyNumberFormat="1" applyFont="1" applyFill="1" applyBorder="1" applyAlignment="1">
      <alignment/>
    </xf>
    <xf numFmtId="190" fontId="19" fillId="37" borderId="10" xfId="64" applyNumberFormat="1" applyFont="1" applyFill="1" applyBorder="1" applyAlignment="1">
      <alignment horizontal="left"/>
    </xf>
    <xf numFmtId="2" fontId="14" fillId="37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/>
    </xf>
    <xf numFmtId="0" fontId="14" fillId="37" borderId="10" xfId="0" applyFont="1" applyFill="1" applyBorder="1" applyAlignment="1">
      <alignment/>
    </xf>
    <xf numFmtId="49" fontId="19" fillId="37" borderId="10" xfId="0" applyNumberFormat="1" applyFont="1" applyFill="1" applyBorder="1" applyAlignment="1">
      <alignment horizontal="center"/>
    </xf>
    <xf numFmtId="2" fontId="7" fillId="37" borderId="10" xfId="0" applyNumberFormat="1" applyFont="1" applyFill="1" applyBorder="1" applyAlignment="1">
      <alignment horizontal="center"/>
    </xf>
    <xf numFmtId="0" fontId="20" fillId="37" borderId="10" xfId="0" applyFont="1" applyFill="1" applyBorder="1" applyAlignment="1">
      <alignment horizontal="center" vertical="center"/>
    </xf>
    <xf numFmtId="16" fontId="0" fillId="35" borderId="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left" vertical="center"/>
    </xf>
    <xf numFmtId="0" fontId="81" fillId="39" borderId="10" xfId="0" applyFont="1" applyFill="1" applyBorder="1" applyAlignment="1">
      <alignment horizontal="center"/>
    </xf>
    <xf numFmtId="0" fontId="82" fillId="39" borderId="10" xfId="0" applyFont="1" applyFill="1" applyBorder="1" applyAlignment="1">
      <alignment horizontal="center" vertical="center"/>
    </xf>
    <xf numFmtId="1" fontId="81" fillId="39" borderId="10" xfId="0" applyNumberFormat="1" applyFont="1" applyFill="1" applyBorder="1" applyAlignment="1">
      <alignment horizontal="center" vertical="center"/>
    </xf>
    <xf numFmtId="49" fontId="81" fillId="39" borderId="15" xfId="0" applyNumberFormat="1" applyFont="1" applyFill="1" applyBorder="1" applyAlignment="1">
      <alignment horizontal="center" vertical="top" wrapText="1"/>
    </xf>
    <xf numFmtId="0" fontId="82" fillId="39" borderId="10" xfId="0" applyFont="1" applyFill="1" applyBorder="1" applyAlignment="1">
      <alignment horizontal="center"/>
    </xf>
    <xf numFmtId="2" fontId="83" fillId="39" borderId="10" xfId="54" applyNumberFormat="1" applyFont="1" applyFill="1" applyBorder="1" applyAlignment="1">
      <alignment horizontal="center"/>
      <protection/>
    </xf>
    <xf numFmtId="0" fontId="3" fillId="39" borderId="10" xfId="0" applyFont="1" applyFill="1" applyBorder="1" applyAlignment="1">
      <alignment horizontal="center" vertical="center" wrapText="1"/>
    </xf>
    <xf numFmtId="190" fontId="19" fillId="39" borderId="10" xfId="62" applyNumberFormat="1" applyFont="1" applyFill="1" applyBorder="1" applyAlignment="1">
      <alignment horizontal="left"/>
    </xf>
    <xf numFmtId="0" fontId="19" fillId="39" borderId="10" xfId="0" applyFont="1" applyFill="1" applyBorder="1" applyAlignment="1">
      <alignment/>
    </xf>
    <xf numFmtId="171" fontId="19" fillId="39" borderId="10" xfId="0" applyNumberFormat="1" applyFont="1" applyFill="1" applyBorder="1" applyAlignment="1">
      <alignment/>
    </xf>
    <xf numFmtId="2" fontId="84" fillId="34" borderId="10" xfId="54" applyNumberFormat="1" applyFont="1" applyFill="1" applyBorder="1" applyAlignment="1">
      <alignment horizontal="center"/>
      <protection/>
    </xf>
    <xf numFmtId="190" fontId="85" fillId="32" borderId="10" xfId="62" applyNumberFormat="1" applyFont="1" applyFill="1" applyBorder="1" applyAlignment="1">
      <alignment horizontal="left"/>
    </xf>
    <xf numFmtId="0" fontId="85" fillId="32" borderId="10" xfId="0" applyFont="1" applyFill="1" applyBorder="1" applyAlignment="1">
      <alignment/>
    </xf>
    <xf numFmtId="171" fontId="85" fillId="32" borderId="10" xfId="0" applyNumberFormat="1" applyFont="1" applyFill="1" applyBorder="1" applyAlignment="1">
      <alignment/>
    </xf>
    <xf numFmtId="0" fontId="80" fillId="0" borderId="10" xfId="0" applyFont="1" applyFill="1" applyBorder="1" applyAlignment="1">
      <alignment horizontal="center" vertical="center"/>
    </xf>
    <xf numFmtId="49" fontId="19" fillId="35" borderId="15" xfId="0" applyNumberFormat="1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/>
    </xf>
    <xf numFmtId="0" fontId="22" fillId="32" borderId="0" xfId="0" applyFont="1" applyFill="1" applyAlignment="1">
      <alignment/>
    </xf>
    <xf numFmtId="0" fontId="85" fillId="32" borderId="0" xfId="0" applyFont="1" applyFill="1" applyAlignment="1">
      <alignment/>
    </xf>
    <xf numFmtId="0" fontId="86" fillId="0" borderId="10" xfId="0" applyFont="1" applyFill="1" applyBorder="1" applyAlignment="1">
      <alignment horizontal="left"/>
    </xf>
    <xf numFmtId="0" fontId="87" fillId="32" borderId="10" xfId="0" applyFont="1" applyFill="1" applyBorder="1" applyAlignment="1">
      <alignment horizontal="center"/>
    </xf>
    <xf numFmtId="1" fontId="88" fillId="35" borderId="10" xfId="0" applyNumberFormat="1" applyFont="1" applyFill="1" applyBorder="1" applyAlignment="1">
      <alignment horizontal="center"/>
    </xf>
    <xf numFmtId="49" fontId="88" fillId="0" borderId="15" xfId="0" applyNumberFormat="1" applyFont="1" applyBorder="1" applyAlignment="1">
      <alignment horizontal="center" vertical="top" wrapText="1"/>
    </xf>
    <xf numFmtId="0" fontId="87" fillId="0" borderId="10" xfId="0" applyFont="1" applyFill="1" applyBorder="1" applyAlignment="1">
      <alignment horizontal="center"/>
    </xf>
    <xf numFmtId="49" fontId="88" fillId="0" borderId="14" xfId="0" applyNumberFormat="1" applyFont="1" applyBorder="1" applyAlignment="1">
      <alignment horizontal="center" vertical="top" wrapText="1"/>
    </xf>
    <xf numFmtId="0" fontId="87" fillId="0" borderId="10" xfId="0" applyFont="1" applyFill="1" applyBorder="1" applyAlignment="1">
      <alignment horizontal="center" vertical="center" wrapText="1"/>
    </xf>
    <xf numFmtId="0" fontId="87" fillId="32" borderId="10" xfId="0" applyFont="1" applyFill="1" applyBorder="1" applyAlignment="1">
      <alignment horizontal="center" vertical="center" wrapText="1"/>
    </xf>
    <xf numFmtId="0" fontId="88" fillId="32" borderId="10" xfId="0" applyFont="1" applyFill="1" applyBorder="1" applyAlignment="1">
      <alignment horizontal="center"/>
    </xf>
    <xf numFmtId="0" fontId="86" fillId="0" borderId="10" xfId="0" applyFont="1" applyFill="1" applyBorder="1" applyAlignment="1">
      <alignment horizontal="left" vertical="center"/>
    </xf>
    <xf numFmtId="0" fontId="87" fillId="0" borderId="10" xfId="0" applyFont="1" applyFill="1" applyBorder="1" applyAlignment="1">
      <alignment horizontal="center" vertical="center"/>
    </xf>
    <xf numFmtId="0" fontId="87" fillId="0" borderId="10" xfId="0" applyFont="1" applyBorder="1" applyAlignment="1">
      <alignment horizontal="center"/>
    </xf>
    <xf numFmtId="0" fontId="88" fillId="32" borderId="10" xfId="0" applyFont="1" applyFill="1" applyBorder="1" applyAlignment="1">
      <alignment horizontal="center" vertical="center" wrapText="1"/>
    </xf>
    <xf numFmtId="0" fontId="88" fillId="32" borderId="10" xfId="0" applyNumberFormat="1" applyFont="1" applyFill="1" applyBorder="1" applyAlignment="1">
      <alignment horizontal="center"/>
    </xf>
    <xf numFmtId="0" fontId="86" fillId="0" borderId="10" xfId="0" applyFont="1" applyFill="1" applyBorder="1" applyAlignment="1">
      <alignment/>
    </xf>
    <xf numFmtId="1" fontId="88" fillId="35" borderId="10" xfId="0" applyNumberFormat="1" applyFont="1" applyFill="1" applyBorder="1" applyAlignment="1">
      <alignment horizontal="center" vertical="center"/>
    </xf>
    <xf numFmtId="0" fontId="19" fillId="40" borderId="10" xfId="0" applyFont="1" applyFill="1" applyBorder="1" applyAlignment="1">
      <alignment horizontal="center"/>
    </xf>
    <xf numFmtId="0" fontId="3" fillId="40" borderId="10" xfId="0" applyFont="1" applyFill="1" applyBorder="1" applyAlignment="1">
      <alignment wrapText="1"/>
    </xf>
    <xf numFmtId="0" fontId="7" fillId="40" borderId="10" xfId="0" applyFont="1" applyFill="1" applyBorder="1" applyAlignment="1">
      <alignment horizontal="center"/>
    </xf>
    <xf numFmtId="1" fontId="19" fillId="40" borderId="10" xfId="0" applyNumberFormat="1" applyFont="1" applyFill="1" applyBorder="1" applyAlignment="1">
      <alignment horizontal="center" wrapText="1"/>
    </xf>
    <xf numFmtId="49" fontId="19" fillId="40" borderId="14" xfId="0" applyNumberFormat="1" applyFont="1" applyFill="1" applyBorder="1" applyAlignment="1">
      <alignment horizontal="center" vertical="top" wrapText="1"/>
    </xf>
    <xf numFmtId="2" fontId="26" fillId="0" borderId="10" xfId="0" applyNumberFormat="1" applyFont="1" applyFill="1" applyBorder="1" applyAlignment="1">
      <alignment horizontal="center"/>
    </xf>
    <xf numFmtId="2" fontId="27" fillId="37" borderId="10" xfId="0" applyNumberFormat="1" applyFont="1" applyFill="1" applyBorder="1" applyAlignment="1">
      <alignment horizontal="center"/>
    </xf>
    <xf numFmtId="2" fontId="26" fillId="37" borderId="10" xfId="0" applyNumberFormat="1" applyFont="1" applyFill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2" fontId="27" fillId="37" borderId="10" xfId="0" applyNumberFormat="1" applyFont="1" applyFill="1" applyBorder="1" applyAlignment="1">
      <alignment horizontal="center" vertical="center"/>
    </xf>
    <xf numFmtId="2" fontId="27" fillId="37" borderId="10" xfId="0" applyNumberFormat="1" applyFont="1" applyFill="1" applyBorder="1" applyAlignment="1">
      <alignment/>
    </xf>
    <xf numFmtId="2" fontId="89" fillId="39" borderId="10" xfId="0" applyNumberFormat="1" applyFont="1" applyFill="1" applyBorder="1" applyAlignment="1">
      <alignment horizontal="center"/>
    </xf>
    <xf numFmtId="2" fontId="90" fillId="0" borderId="10" xfId="0" applyNumberFormat="1" applyFont="1" applyFill="1" applyBorder="1" applyAlignment="1">
      <alignment horizontal="center"/>
    </xf>
    <xf numFmtId="0" fontId="28" fillId="40" borderId="10" xfId="0" applyFont="1" applyFill="1" applyBorder="1" applyAlignment="1">
      <alignment horizontal="left" vertical="center" wrapText="1"/>
    </xf>
    <xf numFmtId="14" fontId="29" fillId="40" borderId="10" xfId="42" applyNumberFormat="1" applyFont="1" applyFill="1" applyBorder="1" applyAlignment="1" applyProtection="1">
      <alignment horizontal="center" vertical="center"/>
      <protection/>
    </xf>
    <xf numFmtId="0" fontId="28" fillId="40" borderId="10" xfId="0" applyFont="1" applyFill="1" applyBorder="1" applyAlignment="1">
      <alignment horizontal="left" vertical="center"/>
    </xf>
    <xf numFmtId="14" fontId="30" fillId="40" borderId="1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 wrapText="1"/>
    </xf>
    <xf numFmtId="0" fontId="0" fillId="34" borderId="18" xfId="0" applyFill="1" applyBorder="1" applyAlignment="1">
      <alignment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0</xdr:rowOff>
    </xdr:from>
    <xdr:to>
      <xdr:col>1</xdr:col>
      <xdr:colOff>1533525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8175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0</xdr:rowOff>
    </xdr:from>
    <xdr:to>
      <xdr:col>1</xdr:col>
      <xdr:colOff>1533525</xdr:colOff>
      <xdr:row>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8175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kimov62@ya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9"/>
  <sheetViews>
    <sheetView tabSelected="1"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P23" sqref="P23"/>
    </sheetView>
  </sheetViews>
  <sheetFormatPr defaultColWidth="9.140625" defaultRowHeight="12.75"/>
  <cols>
    <col min="1" max="1" width="4.7109375" style="1" customWidth="1"/>
    <col min="2" max="2" width="67.8515625" style="0" customWidth="1"/>
    <col min="3" max="3" width="32.140625" style="1" customWidth="1"/>
    <col min="4" max="4" width="25.7109375" style="1" customWidth="1"/>
    <col min="5" max="5" width="19.140625" style="66" hidden="1" customWidth="1"/>
    <col min="6" max="6" width="18.28125" style="1" customWidth="1"/>
    <col min="7" max="7" width="17.421875" style="1" customWidth="1"/>
    <col min="8" max="9" width="17.7109375" style="2" customWidth="1"/>
    <col min="10" max="10" width="18.7109375" style="8" customWidth="1"/>
    <col min="11" max="11" width="15.00390625" style="9" customWidth="1"/>
    <col min="12" max="13" width="12.57421875" style="0" customWidth="1"/>
    <col min="14" max="14" width="21.57421875" style="0" customWidth="1"/>
    <col min="15" max="15" width="9.140625" style="20" customWidth="1"/>
  </cols>
  <sheetData>
    <row r="1" spans="1:14" ht="21" customHeight="1">
      <c r="A1" s="209">
        <v>20</v>
      </c>
      <c r="B1" s="12"/>
      <c r="C1" s="75"/>
      <c r="D1" s="75"/>
      <c r="E1" s="110"/>
      <c r="F1" s="75"/>
      <c r="G1" s="75"/>
      <c r="H1" s="16"/>
      <c r="I1" s="32" t="s">
        <v>23</v>
      </c>
      <c r="J1" s="17">
        <f>SUM(J9:J123)</f>
        <v>0</v>
      </c>
      <c r="K1" s="18" t="s">
        <v>51</v>
      </c>
      <c r="L1" s="14"/>
      <c r="M1" s="14"/>
      <c r="N1" s="155">
        <v>45166</v>
      </c>
    </row>
    <row r="2" spans="1:14" ht="39" customHeight="1">
      <c r="A2" s="3"/>
      <c r="B2" s="205" t="s">
        <v>297</v>
      </c>
      <c r="C2" s="206" t="s">
        <v>298</v>
      </c>
      <c r="D2" s="76"/>
      <c r="E2" s="111"/>
      <c r="F2" s="76"/>
      <c r="G2" s="7"/>
      <c r="H2" s="16"/>
      <c r="I2" s="33" t="s">
        <v>24</v>
      </c>
      <c r="J2" s="31">
        <f>SUM(K9:K123)</f>
        <v>0</v>
      </c>
      <c r="K2" s="18" t="s">
        <v>29</v>
      </c>
      <c r="L2" s="14"/>
      <c r="M2" s="14"/>
      <c r="N2" s="14"/>
    </row>
    <row r="3" spans="1:14" ht="23.25" customHeight="1">
      <c r="A3" s="3"/>
      <c r="B3" s="207" t="s">
        <v>299</v>
      </c>
      <c r="C3" s="208" t="s">
        <v>300</v>
      </c>
      <c r="D3" s="77"/>
      <c r="E3" s="112"/>
      <c r="F3" s="77"/>
      <c r="G3" s="7"/>
      <c r="H3" s="16"/>
      <c r="I3" s="33" t="s">
        <v>31</v>
      </c>
      <c r="J3" s="17">
        <f>SUM(L9:L123)</f>
        <v>0</v>
      </c>
      <c r="K3" s="18" t="s">
        <v>27</v>
      </c>
      <c r="L3" s="14"/>
      <c r="M3" s="15"/>
      <c r="N3" s="14"/>
    </row>
    <row r="4" spans="1:14" ht="22.5" customHeight="1" thickBot="1">
      <c r="A4" s="4"/>
      <c r="B4" s="6"/>
      <c r="C4" s="78"/>
      <c r="D4" s="78"/>
      <c r="E4" s="113"/>
      <c r="F4" s="78"/>
      <c r="G4" s="13"/>
      <c r="H4" s="16"/>
      <c r="I4" s="34" t="s">
        <v>32</v>
      </c>
      <c r="J4" s="19">
        <f>SUM(M9:M123)</f>
        <v>0</v>
      </c>
      <c r="K4" s="18" t="s">
        <v>28</v>
      </c>
      <c r="L4" s="14"/>
      <c r="M4" s="14"/>
      <c r="N4" s="14"/>
    </row>
    <row r="5" spans="1:14" ht="19.5" customHeight="1" thickBot="1">
      <c r="A5" s="210" t="s">
        <v>126</v>
      </c>
      <c r="B5" s="211"/>
      <c r="C5" s="79"/>
      <c r="D5" s="80"/>
      <c r="E5" s="114"/>
      <c r="F5" s="80"/>
      <c r="G5" s="13"/>
      <c r="H5" s="16"/>
      <c r="I5" s="33" t="s">
        <v>25</v>
      </c>
      <c r="J5" s="30">
        <f>SUM(N9:N123)</f>
        <v>0</v>
      </c>
      <c r="K5" s="18" t="s">
        <v>26</v>
      </c>
      <c r="L5" s="14"/>
      <c r="M5" s="14"/>
      <c r="N5" s="14"/>
    </row>
    <row r="6" spans="1:14" ht="26.25" customHeight="1" hidden="1" thickBot="1">
      <c r="A6" s="5"/>
      <c r="B6" s="6"/>
      <c r="C6" s="10"/>
      <c r="D6" s="10"/>
      <c r="E6" s="58"/>
      <c r="F6" s="10"/>
      <c r="G6" s="10"/>
      <c r="H6" s="11"/>
      <c r="I6" s="11"/>
      <c r="J6" s="53">
        <f>SUM(J12:J111)</f>
        <v>0</v>
      </c>
      <c r="K6" s="24">
        <f>SUM(K12:K111)</f>
        <v>0</v>
      </c>
      <c r="L6" s="25">
        <f>SUM(L12:L111)</f>
        <v>0</v>
      </c>
      <c r="M6" s="25">
        <f>SUM(M12:M111)</f>
        <v>0</v>
      </c>
      <c r="N6" s="26">
        <f>SUM(N12:N111)</f>
        <v>0</v>
      </c>
    </row>
    <row r="7" spans="1:15" s="52" customFormat="1" ht="55.5" customHeight="1">
      <c r="A7" s="37" t="s">
        <v>0</v>
      </c>
      <c r="B7" s="37" t="s">
        <v>1</v>
      </c>
      <c r="C7" s="37" t="s">
        <v>2</v>
      </c>
      <c r="D7" s="45" t="s">
        <v>48</v>
      </c>
      <c r="E7" s="59" t="s">
        <v>61</v>
      </c>
      <c r="F7" s="37" t="s">
        <v>75</v>
      </c>
      <c r="G7" s="37" t="s">
        <v>18</v>
      </c>
      <c r="H7" s="37" t="s">
        <v>3</v>
      </c>
      <c r="I7" s="36" t="s">
        <v>6</v>
      </c>
      <c r="J7" s="37" t="s">
        <v>30</v>
      </c>
      <c r="K7" s="49" t="s">
        <v>19</v>
      </c>
      <c r="L7" s="50" t="s">
        <v>21</v>
      </c>
      <c r="M7" s="50" t="s">
        <v>22</v>
      </c>
      <c r="N7" s="50" t="s">
        <v>20</v>
      </c>
      <c r="O7" s="51"/>
    </row>
    <row r="8" spans="1:15" s="42" customFormat="1" ht="20.25">
      <c r="A8" s="131"/>
      <c r="B8" s="94" t="s">
        <v>43</v>
      </c>
      <c r="C8" s="132"/>
      <c r="D8" s="131"/>
      <c r="E8" s="133"/>
      <c r="F8" s="131"/>
      <c r="G8" s="131"/>
      <c r="H8" s="134"/>
      <c r="I8" s="134"/>
      <c r="J8" s="94"/>
      <c r="K8" s="135"/>
      <c r="L8" s="136"/>
      <c r="M8" s="136"/>
      <c r="N8" s="136"/>
      <c r="O8" s="41"/>
    </row>
    <row r="9" spans="1:14" s="42" customFormat="1" ht="18" customHeight="1">
      <c r="A9" s="35">
        <v>1</v>
      </c>
      <c r="B9" s="57" t="s">
        <v>234</v>
      </c>
      <c r="C9" s="118" t="s">
        <v>4</v>
      </c>
      <c r="D9" s="81">
        <v>4606411013637</v>
      </c>
      <c r="E9" s="60" t="s">
        <v>65</v>
      </c>
      <c r="F9" s="116" t="s">
        <v>74</v>
      </c>
      <c r="G9" s="117">
        <v>6</v>
      </c>
      <c r="H9" s="116" t="s">
        <v>5</v>
      </c>
      <c r="I9" s="197">
        <v>188.4</v>
      </c>
      <c r="J9" s="74"/>
      <c r="K9" s="38">
        <f aca="true" t="shared" si="0" ref="K9:K27">J9*G9</f>
        <v>0</v>
      </c>
      <c r="L9" s="28">
        <f>J9*3.8</f>
        <v>0</v>
      </c>
      <c r="M9" s="28">
        <f>J9*0.005</f>
        <v>0</v>
      </c>
      <c r="N9" s="39">
        <f>K9*I9</f>
        <v>0</v>
      </c>
    </row>
    <row r="10" spans="1:14" s="42" customFormat="1" ht="18" customHeight="1">
      <c r="A10" s="35">
        <v>2</v>
      </c>
      <c r="B10" s="109" t="s">
        <v>188</v>
      </c>
      <c r="C10" s="118" t="s">
        <v>4</v>
      </c>
      <c r="D10" s="82">
        <v>4606411019158</v>
      </c>
      <c r="E10" s="62" t="s">
        <v>189</v>
      </c>
      <c r="F10" s="116" t="s">
        <v>187</v>
      </c>
      <c r="G10" s="118">
        <v>12</v>
      </c>
      <c r="H10" s="116" t="s">
        <v>5</v>
      </c>
      <c r="I10" s="204">
        <v>142.236</v>
      </c>
      <c r="J10" s="74"/>
      <c r="K10" s="38">
        <f t="shared" si="0"/>
        <v>0</v>
      </c>
      <c r="L10" s="28">
        <f>J10*4.5</f>
        <v>0</v>
      </c>
      <c r="M10" s="28">
        <f>J10*0.006</f>
        <v>0</v>
      </c>
      <c r="N10" s="39">
        <f aca="true" t="shared" si="1" ref="N10:N27">K10*I10</f>
        <v>0</v>
      </c>
    </row>
    <row r="11" spans="1:14" s="42" customFormat="1" ht="18" customHeight="1">
      <c r="A11" s="35">
        <v>3</v>
      </c>
      <c r="B11" s="109" t="s">
        <v>266</v>
      </c>
      <c r="C11" s="118" t="s">
        <v>4</v>
      </c>
      <c r="D11" s="82">
        <v>4606411019011</v>
      </c>
      <c r="E11" s="62" t="s">
        <v>174</v>
      </c>
      <c r="F11" s="116" t="s">
        <v>127</v>
      </c>
      <c r="G11" s="118">
        <v>24</v>
      </c>
      <c r="H11" s="116" t="s">
        <v>7</v>
      </c>
      <c r="I11" s="204">
        <v>133.524</v>
      </c>
      <c r="J11" s="74"/>
      <c r="K11" s="38">
        <f t="shared" si="0"/>
        <v>0</v>
      </c>
      <c r="L11" s="28">
        <f>J11*6.65</f>
        <v>0</v>
      </c>
      <c r="M11" s="28">
        <f>J11*0.018</f>
        <v>0</v>
      </c>
      <c r="N11" s="39">
        <f t="shared" si="1"/>
        <v>0</v>
      </c>
    </row>
    <row r="12" spans="1:14" s="42" customFormat="1" ht="18" customHeight="1">
      <c r="A12" s="35">
        <v>4</v>
      </c>
      <c r="B12" s="57" t="s">
        <v>235</v>
      </c>
      <c r="C12" s="118" t="s">
        <v>4</v>
      </c>
      <c r="D12" s="82">
        <v>4606411003447</v>
      </c>
      <c r="E12" s="60" t="s">
        <v>66</v>
      </c>
      <c r="F12" s="116" t="s">
        <v>187</v>
      </c>
      <c r="G12" s="118">
        <v>12</v>
      </c>
      <c r="H12" s="116" t="s">
        <v>5</v>
      </c>
      <c r="I12" s="197">
        <v>120.588</v>
      </c>
      <c r="J12" s="74"/>
      <c r="K12" s="38">
        <f t="shared" si="0"/>
        <v>0</v>
      </c>
      <c r="L12" s="28">
        <f>J12*4.5</f>
        <v>0</v>
      </c>
      <c r="M12" s="28">
        <f>J12*0.006</f>
        <v>0</v>
      </c>
      <c r="N12" s="39">
        <f t="shared" si="1"/>
        <v>0</v>
      </c>
    </row>
    <row r="13" spans="1:14" s="175" customFormat="1" ht="18.75" customHeight="1">
      <c r="A13" s="188">
        <v>5</v>
      </c>
      <c r="B13" s="176" t="s">
        <v>282</v>
      </c>
      <c r="C13" s="177" t="s">
        <v>4</v>
      </c>
      <c r="D13" s="178">
        <v>4606411031174</v>
      </c>
      <c r="E13" s="181" t="s">
        <v>281</v>
      </c>
      <c r="F13" s="180" t="s">
        <v>187</v>
      </c>
      <c r="G13" s="177">
        <v>12</v>
      </c>
      <c r="H13" s="180" t="s">
        <v>7</v>
      </c>
      <c r="I13" s="197">
        <v>120.588</v>
      </c>
      <c r="J13" s="74"/>
      <c r="K13" s="168">
        <f t="shared" si="0"/>
        <v>0</v>
      </c>
      <c r="L13" s="169">
        <f>J13*4.5</f>
        <v>0</v>
      </c>
      <c r="M13" s="169">
        <f>J13*0.006</f>
        <v>0</v>
      </c>
      <c r="N13" s="170">
        <f>K13*I13</f>
        <v>0</v>
      </c>
    </row>
    <row r="14" spans="1:14" s="42" customFormat="1" ht="18" customHeight="1">
      <c r="A14" s="35">
        <v>6</v>
      </c>
      <c r="B14" s="57" t="s">
        <v>72</v>
      </c>
      <c r="C14" s="118" t="s">
        <v>4</v>
      </c>
      <c r="D14" s="82">
        <v>4606411003409</v>
      </c>
      <c r="E14" s="60" t="s">
        <v>225</v>
      </c>
      <c r="F14" s="116" t="s">
        <v>127</v>
      </c>
      <c r="G14" s="118">
        <v>24</v>
      </c>
      <c r="H14" s="116" t="s">
        <v>5</v>
      </c>
      <c r="I14" s="204">
        <v>108.072</v>
      </c>
      <c r="J14" s="74"/>
      <c r="K14" s="38">
        <f t="shared" si="0"/>
        <v>0</v>
      </c>
      <c r="L14" s="28">
        <f>J14*9</f>
        <v>0</v>
      </c>
      <c r="M14" s="28">
        <f>J14*0.018</f>
        <v>0</v>
      </c>
      <c r="N14" s="39">
        <f t="shared" si="1"/>
        <v>0</v>
      </c>
    </row>
    <row r="15" spans="1:14" s="42" customFormat="1" ht="18" customHeight="1">
      <c r="A15" s="35">
        <v>7</v>
      </c>
      <c r="B15" s="57" t="s">
        <v>237</v>
      </c>
      <c r="C15" s="118" t="s">
        <v>4</v>
      </c>
      <c r="D15" s="82">
        <v>4606411015679</v>
      </c>
      <c r="E15" s="60" t="s">
        <v>212</v>
      </c>
      <c r="F15" s="116" t="s">
        <v>187</v>
      </c>
      <c r="G15" s="118">
        <v>12</v>
      </c>
      <c r="H15" s="116" t="s">
        <v>7</v>
      </c>
      <c r="I15" s="197">
        <v>104.376</v>
      </c>
      <c r="J15" s="74"/>
      <c r="K15" s="38">
        <f t="shared" si="0"/>
        <v>0</v>
      </c>
      <c r="L15" s="28">
        <f>J15*9</f>
        <v>0</v>
      </c>
      <c r="M15" s="28">
        <f>J15*0.006</f>
        <v>0</v>
      </c>
      <c r="N15" s="39">
        <f t="shared" si="1"/>
        <v>0</v>
      </c>
    </row>
    <row r="16" spans="1:14" s="42" customFormat="1" ht="18" customHeight="1">
      <c r="A16" s="35">
        <v>8</v>
      </c>
      <c r="B16" s="57" t="s">
        <v>237</v>
      </c>
      <c r="C16" s="118" t="s">
        <v>4</v>
      </c>
      <c r="D16" s="82">
        <v>4606411022790</v>
      </c>
      <c r="E16" s="60" t="s">
        <v>229</v>
      </c>
      <c r="F16" s="116" t="s">
        <v>207</v>
      </c>
      <c r="G16" s="118">
        <v>12</v>
      </c>
      <c r="H16" s="116" t="s">
        <v>7</v>
      </c>
      <c r="I16" s="204">
        <v>84.3</v>
      </c>
      <c r="J16" s="74"/>
      <c r="K16" s="38">
        <f t="shared" si="0"/>
        <v>0</v>
      </c>
      <c r="L16" s="28">
        <f>J16*3.5</f>
        <v>0</v>
      </c>
      <c r="M16" s="28">
        <f>J16*0.005</f>
        <v>0</v>
      </c>
      <c r="N16" s="39">
        <f t="shared" si="1"/>
        <v>0</v>
      </c>
    </row>
    <row r="17" spans="1:14" s="42" customFormat="1" ht="18" customHeight="1">
      <c r="A17" s="35">
        <v>9</v>
      </c>
      <c r="B17" s="57" t="s">
        <v>238</v>
      </c>
      <c r="C17" s="118" t="s">
        <v>4</v>
      </c>
      <c r="D17" s="82">
        <v>4606411022479</v>
      </c>
      <c r="E17" s="60" t="s">
        <v>230</v>
      </c>
      <c r="F17" s="116" t="s">
        <v>207</v>
      </c>
      <c r="G17" s="118">
        <v>12</v>
      </c>
      <c r="H17" s="116" t="s">
        <v>7</v>
      </c>
      <c r="I17" s="204">
        <v>100.536</v>
      </c>
      <c r="J17" s="74"/>
      <c r="K17" s="38">
        <f t="shared" si="0"/>
        <v>0</v>
      </c>
      <c r="L17" s="28">
        <f>J17*3.5</f>
        <v>0</v>
      </c>
      <c r="M17" s="28">
        <f>J17*0.005</f>
        <v>0</v>
      </c>
      <c r="N17" s="39">
        <f t="shared" si="1"/>
        <v>0</v>
      </c>
    </row>
    <row r="18" spans="1:14" s="42" customFormat="1" ht="18" customHeight="1">
      <c r="A18" s="35">
        <v>10</v>
      </c>
      <c r="B18" s="57" t="s">
        <v>239</v>
      </c>
      <c r="C18" s="118" t="s">
        <v>4</v>
      </c>
      <c r="D18" s="82">
        <v>4606411013118</v>
      </c>
      <c r="E18" s="60" t="s">
        <v>62</v>
      </c>
      <c r="F18" s="116" t="s">
        <v>205</v>
      </c>
      <c r="G18" s="118">
        <v>24</v>
      </c>
      <c r="H18" s="116" t="s">
        <v>7</v>
      </c>
      <c r="I18" s="204">
        <v>98.208</v>
      </c>
      <c r="J18" s="74"/>
      <c r="K18" s="38">
        <f t="shared" si="0"/>
        <v>0</v>
      </c>
      <c r="L18" s="28">
        <f>J18*6.65</f>
        <v>0</v>
      </c>
      <c r="M18" s="28">
        <f>J18*0.01</f>
        <v>0</v>
      </c>
      <c r="N18" s="39">
        <f t="shared" si="1"/>
        <v>0</v>
      </c>
    </row>
    <row r="19" spans="1:14" s="42" customFormat="1" ht="18" customHeight="1">
      <c r="A19" s="35">
        <v>11</v>
      </c>
      <c r="B19" s="57" t="s">
        <v>236</v>
      </c>
      <c r="C19" s="118" t="s">
        <v>4</v>
      </c>
      <c r="D19" s="82">
        <v>4606411015839</v>
      </c>
      <c r="E19" s="60" t="s">
        <v>64</v>
      </c>
      <c r="F19" s="116" t="s">
        <v>187</v>
      </c>
      <c r="G19" s="118">
        <v>12</v>
      </c>
      <c r="H19" s="116" t="s">
        <v>7</v>
      </c>
      <c r="I19" s="204">
        <v>101.39999999999999</v>
      </c>
      <c r="J19" s="74"/>
      <c r="K19" s="38">
        <f t="shared" si="0"/>
        <v>0</v>
      </c>
      <c r="L19" s="28">
        <f>J19*4.5</f>
        <v>0</v>
      </c>
      <c r="M19" s="28">
        <f>J19*0.006</f>
        <v>0</v>
      </c>
      <c r="N19" s="39">
        <f t="shared" si="1"/>
        <v>0</v>
      </c>
    </row>
    <row r="20" spans="1:14" s="42" customFormat="1" ht="18" customHeight="1">
      <c r="A20" s="35">
        <v>12</v>
      </c>
      <c r="B20" s="57" t="s">
        <v>232</v>
      </c>
      <c r="C20" s="118" t="s">
        <v>4</v>
      </c>
      <c r="D20" s="82">
        <v>4606411020031</v>
      </c>
      <c r="E20" s="60" t="s">
        <v>233</v>
      </c>
      <c r="F20" s="116" t="s">
        <v>127</v>
      </c>
      <c r="G20" s="118">
        <v>24</v>
      </c>
      <c r="H20" s="116" t="s">
        <v>5</v>
      </c>
      <c r="I20" s="197">
        <v>96</v>
      </c>
      <c r="J20" s="74"/>
      <c r="K20" s="38">
        <f t="shared" si="0"/>
        <v>0</v>
      </c>
      <c r="L20" s="28">
        <f>J20*9</f>
        <v>0</v>
      </c>
      <c r="M20" s="28">
        <f>J20*0.018</f>
        <v>0</v>
      </c>
      <c r="N20" s="39">
        <f t="shared" si="1"/>
        <v>0</v>
      </c>
    </row>
    <row r="21" spans="1:14" s="42" customFormat="1" ht="18" customHeight="1">
      <c r="A21" s="35">
        <v>13</v>
      </c>
      <c r="B21" s="57" t="s">
        <v>231</v>
      </c>
      <c r="C21" s="118" t="s">
        <v>4</v>
      </c>
      <c r="D21" s="82">
        <v>4606411300614</v>
      </c>
      <c r="E21" s="61" t="s">
        <v>204</v>
      </c>
      <c r="F21" s="116" t="s">
        <v>187</v>
      </c>
      <c r="G21" s="118">
        <v>12</v>
      </c>
      <c r="H21" s="116" t="s">
        <v>7</v>
      </c>
      <c r="I21" s="197">
        <v>84.52799999999999</v>
      </c>
      <c r="J21" s="74"/>
      <c r="K21" s="38">
        <f t="shared" si="0"/>
        <v>0</v>
      </c>
      <c r="L21" s="28">
        <f>J21*4.5</f>
        <v>0</v>
      </c>
      <c r="M21" s="28">
        <f>J21*0.006</f>
        <v>0</v>
      </c>
      <c r="N21" s="39">
        <f t="shared" si="1"/>
        <v>0</v>
      </c>
    </row>
    <row r="22" spans="1:14" s="42" customFormat="1" ht="18" customHeight="1">
      <c r="A22" s="35">
        <v>14</v>
      </c>
      <c r="B22" s="57" t="s">
        <v>240</v>
      </c>
      <c r="C22" s="118" t="s">
        <v>4</v>
      </c>
      <c r="D22" s="82">
        <v>4606411013804</v>
      </c>
      <c r="E22" s="61" t="s">
        <v>63</v>
      </c>
      <c r="F22" s="116" t="s">
        <v>206</v>
      </c>
      <c r="G22" s="118">
        <v>12</v>
      </c>
      <c r="H22" s="116" t="s">
        <v>7</v>
      </c>
      <c r="I22" s="197">
        <v>76.584</v>
      </c>
      <c r="J22" s="74"/>
      <c r="K22" s="38">
        <f t="shared" si="0"/>
        <v>0</v>
      </c>
      <c r="L22" s="28">
        <f>J22*3.4</f>
        <v>0</v>
      </c>
      <c r="M22" s="28">
        <f>J22*0.004</f>
        <v>0</v>
      </c>
      <c r="N22" s="39">
        <f>K22*I22</f>
        <v>0</v>
      </c>
    </row>
    <row r="23" spans="1:14" s="42" customFormat="1" ht="18" customHeight="1">
      <c r="A23" s="35">
        <v>15</v>
      </c>
      <c r="B23" s="57" t="s">
        <v>289</v>
      </c>
      <c r="C23" s="118" t="s">
        <v>4</v>
      </c>
      <c r="D23" s="82">
        <v>4606411004543</v>
      </c>
      <c r="E23" s="61" t="s">
        <v>290</v>
      </c>
      <c r="F23" s="116" t="s">
        <v>137</v>
      </c>
      <c r="G23" s="118">
        <v>30</v>
      </c>
      <c r="H23" s="116" t="s">
        <v>5</v>
      </c>
      <c r="I23" s="204">
        <v>82.608</v>
      </c>
      <c r="J23" s="74"/>
      <c r="K23" s="38">
        <f t="shared" si="0"/>
        <v>0</v>
      </c>
      <c r="L23" s="28">
        <f>J23*12.21</f>
        <v>0</v>
      </c>
      <c r="M23" s="28">
        <f>J23*0.018</f>
        <v>0</v>
      </c>
      <c r="N23" s="39">
        <f t="shared" si="1"/>
        <v>0</v>
      </c>
    </row>
    <row r="24" spans="1:14" s="42" customFormat="1" ht="18" customHeight="1">
      <c r="A24" s="35">
        <v>16</v>
      </c>
      <c r="B24" s="57" t="s">
        <v>73</v>
      </c>
      <c r="C24" s="118" t="s">
        <v>4</v>
      </c>
      <c r="D24" s="82">
        <v>4606411012371</v>
      </c>
      <c r="E24" s="60" t="s">
        <v>203</v>
      </c>
      <c r="F24" s="116" t="s">
        <v>187</v>
      </c>
      <c r="G24" s="118">
        <v>12</v>
      </c>
      <c r="H24" s="116" t="s">
        <v>5</v>
      </c>
      <c r="I24" s="204">
        <v>85.66799999999999</v>
      </c>
      <c r="J24" s="74"/>
      <c r="K24" s="38">
        <f t="shared" si="0"/>
        <v>0</v>
      </c>
      <c r="L24" s="28">
        <f>J24*4.5</f>
        <v>0</v>
      </c>
      <c r="M24" s="28">
        <f>J24*0.006</f>
        <v>0</v>
      </c>
      <c r="N24" s="39">
        <f t="shared" si="1"/>
        <v>0</v>
      </c>
    </row>
    <row r="25" spans="1:14" s="42" customFormat="1" ht="18" customHeight="1">
      <c r="A25" s="35">
        <v>17</v>
      </c>
      <c r="B25" s="109" t="s">
        <v>200</v>
      </c>
      <c r="C25" s="118" t="s">
        <v>4</v>
      </c>
      <c r="D25" s="82">
        <v>4606411019707</v>
      </c>
      <c r="E25" s="43" t="s">
        <v>202</v>
      </c>
      <c r="F25" s="119" t="s">
        <v>187</v>
      </c>
      <c r="G25" s="116">
        <v>12</v>
      </c>
      <c r="H25" s="118" t="s">
        <v>7</v>
      </c>
      <c r="I25" s="197">
        <v>81.08399999999999</v>
      </c>
      <c r="J25" s="74"/>
      <c r="K25" s="38">
        <f t="shared" si="0"/>
        <v>0</v>
      </c>
      <c r="L25" s="28">
        <f>J25*4.5</f>
        <v>0</v>
      </c>
      <c r="M25" s="28">
        <f>J25*0.006</f>
        <v>0</v>
      </c>
      <c r="N25" s="39">
        <f>K25*I25</f>
        <v>0</v>
      </c>
    </row>
    <row r="26" spans="1:14" s="42" customFormat="1" ht="18" customHeight="1">
      <c r="A26" s="35">
        <v>18</v>
      </c>
      <c r="B26" s="109" t="s">
        <v>241</v>
      </c>
      <c r="C26" s="118" t="s">
        <v>4</v>
      </c>
      <c r="D26" s="82">
        <v>4606411019691</v>
      </c>
      <c r="E26" s="43" t="s">
        <v>201</v>
      </c>
      <c r="F26" s="119" t="s">
        <v>187</v>
      </c>
      <c r="G26" s="116">
        <v>12</v>
      </c>
      <c r="H26" s="118" t="s">
        <v>5</v>
      </c>
      <c r="I26" s="197">
        <v>75.24</v>
      </c>
      <c r="J26" s="74"/>
      <c r="K26" s="38">
        <f t="shared" si="0"/>
        <v>0</v>
      </c>
      <c r="L26" s="28">
        <f>J26*4.5</f>
        <v>0</v>
      </c>
      <c r="M26" s="28">
        <f>J26*0.006</f>
        <v>0</v>
      </c>
      <c r="N26" s="39">
        <f t="shared" si="1"/>
        <v>0</v>
      </c>
    </row>
    <row r="27" spans="1:14" s="42" customFormat="1" ht="18" customHeight="1">
      <c r="A27" s="35">
        <v>19</v>
      </c>
      <c r="B27" s="109" t="s">
        <v>242</v>
      </c>
      <c r="C27" s="118" t="s">
        <v>4</v>
      </c>
      <c r="D27" s="82">
        <v>4606411019592</v>
      </c>
      <c r="E27" s="62" t="s">
        <v>199</v>
      </c>
      <c r="F27" s="116" t="s">
        <v>187</v>
      </c>
      <c r="G27" s="118">
        <v>12</v>
      </c>
      <c r="H27" s="116" t="s">
        <v>5</v>
      </c>
      <c r="I27" s="197">
        <v>72.6</v>
      </c>
      <c r="J27" s="74"/>
      <c r="K27" s="38">
        <f t="shared" si="0"/>
        <v>0</v>
      </c>
      <c r="L27" s="28">
        <f>J27*4.5</f>
        <v>0</v>
      </c>
      <c r="M27" s="28">
        <f>J27*0.006</f>
        <v>0</v>
      </c>
      <c r="N27" s="39">
        <f t="shared" si="1"/>
        <v>0</v>
      </c>
    </row>
    <row r="28" spans="1:14" s="46" customFormat="1" ht="18" customHeight="1">
      <c r="A28" s="91"/>
      <c r="B28" s="94" t="s">
        <v>33</v>
      </c>
      <c r="C28" s="123"/>
      <c r="D28" s="94"/>
      <c r="E28" s="137"/>
      <c r="F28" s="138"/>
      <c r="G28" s="138"/>
      <c r="H28" s="130"/>
      <c r="I28" s="198"/>
      <c r="J28" s="90"/>
      <c r="K28" s="139"/>
      <c r="L28" s="140"/>
      <c r="M28" s="140"/>
      <c r="N28" s="141"/>
    </row>
    <row r="29" spans="1:14" s="42" customFormat="1" ht="18" customHeight="1">
      <c r="A29" s="35">
        <v>1</v>
      </c>
      <c r="B29" s="57" t="s">
        <v>243</v>
      </c>
      <c r="C29" s="118" t="s">
        <v>4</v>
      </c>
      <c r="D29" s="82">
        <v>4606411013668</v>
      </c>
      <c r="E29" s="60" t="s">
        <v>67</v>
      </c>
      <c r="F29" s="116" t="s">
        <v>127</v>
      </c>
      <c r="G29" s="117">
        <v>24</v>
      </c>
      <c r="H29" s="116" t="s">
        <v>7</v>
      </c>
      <c r="I29" s="204">
        <v>212.988</v>
      </c>
      <c r="J29" s="74"/>
      <c r="K29" s="38">
        <f aca="true" t="shared" si="2" ref="K29:K40">J29*G29</f>
        <v>0</v>
      </c>
      <c r="L29" s="28">
        <f>J29*9</f>
        <v>0</v>
      </c>
      <c r="M29" s="28">
        <f>J29*0.018</f>
        <v>0</v>
      </c>
      <c r="N29" s="39">
        <f aca="true" t="shared" si="3" ref="N29:N48">K29*I29</f>
        <v>0</v>
      </c>
    </row>
    <row r="30" spans="1:14" s="42" customFormat="1" ht="18" customHeight="1">
      <c r="A30" s="35">
        <v>2</v>
      </c>
      <c r="B30" s="57" t="s">
        <v>244</v>
      </c>
      <c r="C30" s="118" t="s">
        <v>4</v>
      </c>
      <c r="D30" s="82">
        <v>4606411013675</v>
      </c>
      <c r="E30" s="60" t="s">
        <v>68</v>
      </c>
      <c r="F30" s="116" t="s">
        <v>127</v>
      </c>
      <c r="G30" s="118">
        <v>24</v>
      </c>
      <c r="H30" s="116" t="s">
        <v>7</v>
      </c>
      <c r="I30" s="197">
        <v>171.72</v>
      </c>
      <c r="J30" s="74"/>
      <c r="K30" s="38">
        <f t="shared" si="2"/>
        <v>0</v>
      </c>
      <c r="L30" s="28">
        <f>J30*9</f>
        <v>0</v>
      </c>
      <c r="M30" s="28">
        <f>J30*0.018</f>
        <v>0</v>
      </c>
      <c r="N30" s="39">
        <f t="shared" si="3"/>
        <v>0</v>
      </c>
    </row>
    <row r="31" spans="1:14" s="42" customFormat="1" ht="18" customHeight="1">
      <c r="A31" s="35">
        <v>3</v>
      </c>
      <c r="B31" s="57" t="s">
        <v>245</v>
      </c>
      <c r="C31" s="118" t="s">
        <v>4</v>
      </c>
      <c r="D31" s="82">
        <v>4606411304001</v>
      </c>
      <c r="E31" s="60" t="s">
        <v>141</v>
      </c>
      <c r="F31" s="116" t="s">
        <v>207</v>
      </c>
      <c r="G31" s="118">
        <v>12</v>
      </c>
      <c r="H31" s="116" t="s">
        <v>7</v>
      </c>
      <c r="I31" s="204">
        <v>187.81199999999998</v>
      </c>
      <c r="J31" s="74"/>
      <c r="K31" s="38">
        <f t="shared" si="2"/>
        <v>0</v>
      </c>
      <c r="L31" s="28">
        <f>J31*3.5</f>
        <v>0</v>
      </c>
      <c r="M31" s="28">
        <f>J31*0.005</f>
        <v>0</v>
      </c>
      <c r="N31" s="39">
        <f t="shared" si="3"/>
        <v>0</v>
      </c>
    </row>
    <row r="32" spans="1:14" s="42" customFormat="1" ht="18" customHeight="1">
      <c r="A32" s="35">
        <v>4</v>
      </c>
      <c r="B32" s="57" t="s">
        <v>246</v>
      </c>
      <c r="C32" s="118" t="s">
        <v>4</v>
      </c>
      <c r="D32" s="82">
        <v>4606411304018</v>
      </c>
      <c r="E32" s="60" t="s">
        <v>142</v>
      </c>
      <c r="F32" s="116" t="s">
        <v>207</v>
      </c>
      <c r="G32" s="118">
        <v>12</v>
      </c>
      <c r="H32" s="116" t="s">
        <v>7</v>
      </c>
      <c r="I32" s="197">
        <v>133.76399999999998</v>
      </c>
      <c r="J32" s="74"/>
      <c r="K32" s="38">
        <f t="shared" si="2"/>
        <v>0</v>
      </c>
      <c r="L32" s="28">
        <f>J32*3.5</f>
        <v>0</v>
      </c>
      <c r="M32" s="28">
        <f>J32*0.005</f>
        <v>0</v>
      </c>
      <c r="N32" s="39">
        <f t="shared" si="3"/>
        <v>0</v>
      </c>
    </row>
    <row r="33" spans="1:14" s="42" customFormat="1" ht="18" customHeight="1">
      <c r="A33" s="35">
        <v>5</v>
      </c>
      <c r="B33" s="176" t="s">
        <v>247</v>
      </c>
      <c r="C33" s="177" t="s">
        <v>4</v>
      </c>
      <c r="D33" s="178">
        <v>4606411031242</v>
      </c>
      <c r="E33" s="181" t="s">
        <v>276</v>
      </c>
      <c r="F33" s="182" t="s">
        <v>127</v>
      </c>
      <c r="G33" s="183">
        <v>24</v>
      </c>
      <c r="H33" s="180" t="s">
        <v>7</v>
      </c>
      <c r="I33" s="204">
        <v>166.92</v>
      </c>
      <c r="J33" s="74"/>
      <c r="K33" s="38">
        <f t="shared" si="2"/>
        <v>0</v>
      </c>
      <c r="L33" s="28">
        <f>J33*9</f>
        <v>0</v>
      </c>
      <c r="M33" s="28">
        <f aca="true" t="shared" si="4" ref="M33:M40">J33*0.018</f>
        <v>0</v>
      </c>
      <c r="N33" s="39">
        <f>K33*I33</f>
        <v>0</v>
      </c>
    </row>
    <row r="34" spans="1:14" s="42" customFormat="1" ht="18" customHeight="1">
      <c r="A34" s="35">
        <v>6</v>
      </c>
      <c r="B34" s="176" t="s">
        <v>248</v>
      </c>
      <c r="C34" s="177" t="s">
        <v>4</v>
      </c>
      <c r="D34" s="178">
        <v>4606441103125</v>
      </c>
      <c r="E34" s="181" t="s">
        <v>277</v>
      </c>
      <c r="F34" s="182" t="s">
        <v>127</v>
      </c>
      <c r="G34" s="183">
        <v>24</v>
      </c>
      <c r="H34" s="180" t="s">
        <v>7</v>
      </c>
      <c r="I34" s="204">
        <v>127.116</v>
      </c>
      <c r="J34" s="74"/>
      <c r="K34" s="38">
        <f t="shared" si="2"/>
        <v>0</v>
      </c>
      <c r="L34" s="28">
        <f>J34*9</f>
        <v>0</v>
      </c>
      <c r="M34" s="28">
        <f t="shared" si="4"/>
        <v>0</v>
      </c>
      <c r="N34" s="39">
        <f>K34*I34</f>
        <v>0</v>
      </c>
    </row>
    <row r="35" spans="1:14" s="42" customFormat="1" ht="18" customHeight="1">
      <c r="A35" s="35">
        <v>7</v>
      </c>
      <c r="B35" s="57" t="s">
        <v>249</v>
      </c>
      <c r="C35" s="118" t="s">
        <v>4</v>
      </c>
      <c r="D35" s="82">
        <v>4606411011923</v>
      </c>
      <c r="E35" s="60" t="s">
        <v>76</v>
      </c>
      <c r="F35" s="116" t="s">
        <v>127</v>
      </c>
      <c r="G35" s="117">
        <v>24</v>
      </c>
      <c r="H35" s="116" t="s">
        <v>7</v>
      </c>
      <c r="I35" s="204">
        <v>149.616</v>
      </c>
      <c r="J35" s="74"/>
      <c r="K35" s="38">
        <f t="shared" si="2"/>
        <v>0</v>
      </c>
      <c r="L35" s="28">
        <f>J35*9</f>
        <v>0</v>
      </c>
      <c r="M35" s="28">
        <f t="shared" si="4"/>
        <v>0</v>
      </c>
      <c r="N35" s="39">
        <f>K35*I35</f>
        <v>0</v>
      </c>
    </row>
    <row r="36" spans="1:14" s="42" customFormat="1" ht="18" customHeight="1">
      <c r="A36" s="35">
        <v>8</v>
      </c>
      <c r="B36" s="57" t="s">
        <v>250</v>
      </c>
      <c r="C36" s="118" t="s">
        <v>4</v>
      </c>
      <c r="D36" s="82">
        <v>4606411012975</v>
      </c>
      <c r="E36" s="60" t="s">
        <v>77</v>
      </c>
      <c r="F36" s="116" t="s">
        <v>127</v>
      </c>
      <c r="G36" s="117">
        <v>24</v>
      </c>
      <c r="H36" s="116" t="s">
        <v>7</v>
      </c>
      <c r="I36" s="204">
        <v>115.44</v>
      </c>
      <c r="J36" s="74"/>
      <c r="K36" s="38">
        <f t="shared" si="2"/>
        <v>0</v>
      </c>
      <c r="L36" s="28">
        <f>J36*9</f>
        <v>0</v>
      </c>
      <c r="M36" s="28">
        <f t="shared" si="4"/>
        <v>0</v>
      </c>
      <c r="N36" s="39">
        <f t="shared" si="3"/>
        <v>0</v>
      </c>
    </row>
    <row r="37" spans="1:14" s="42" customFormat="1" ht="18" customHeight="1">
      <c r="A37" s="35">
        <v>9</v>
      </c>
      <c r="B37" s="57" t="s">
        <v>287</v>
      </c>
      <c r="C37" s="118" t="s">
        <v>4</v>
      </c>
      <c r="D37" s="82">
        <v>4606411011671</v>
      </c>
      <c r="E37" s="60" t="s">
        <v>288</v>
      </c>
      <c r="F37" s="120" t="s">
        <v>137</v>
      </c>
      <c r="G37" s="118">
        <v>30</v>
      </c>
      <c r="H37" s="116" t="s">
        <v>7</v>
      </c>
      <c r="I37" s="204">
        <v>108.012</v>
      </c>
      <c r="J37" s="74"/>
      <c r="K37" s="38">
        <f t="shared" si="2"/>
        <v>0</v>
      </c>
      <c r="L37" s="28">
        <f>J37*12.21</f>
        <v>0</v>
      </c>
      <c r="M37" s="28">
        <f t="shared" si="4"/>
        <v>0</v>
      </c>
      <c r="N37" s="39">
        <f>K37*I37</f>
        <v>0</v>
      </c>
    </row>
    <row r="38" spans="1:14" s="42" customFormat="1" ht="18" customHeight="1">
      <c r="A38" s="35">
        <v>10</v>
      </c>
      <c r="B38" s="57" t="s">
        <v>49</v>
      </c>
      <c r="C38" s="118" t="s">
        <v>4</v>
      </c>
      <c r="D38" s="82">
        <v>4606411013613</v>
      </c>
      <c r="E38" s="60" t="s">
        <v>78</v>
      </c>
      <c r="F38" s="120" t="s">
        <v>137</v>
      </c>
      <c r="G38" s="118">
        <v>30</v>
      </c>
      <c r="H38" s="116" t="s">
        <v>5</v>
      </c>
      <c r="I38" s="197">
        <v>63.647999999999996</v>
      </c>
      <c r="J38" s="74"/>
      <c r="K38" s="38">
        <f t="shared" si="2"/>
        <v>0</v>
      </c>
      <c r="L38" s="28">
        <f>J38*12.21</f>
        <v>0</v>
      </c>
      <c r="M38" s="28">
        <f t="shared" si="4"/>
        <v>0</v>
      </c>
      <c r="N38" s="39">
        <f t="shared" si="3"/>
        <v>0</v>
      </c>
    </row>
    <row r="39" spans="1:14" s="42" customFormat="1" ht="18" customHeight="1">
      <c r="A39" s="35">
        <v>11</v>
      </c>
      <c r="B39" s="57" t="s">
        <v>50</v>
      </c>
      <c r="C39" s="118" t="s">
        <v>4</v>
      </c>
      <c r="D39" s="82">
        <v>4606411013606</v>
      </c>
      <c r="E39" s="60" t="s">
        <v>79</v>
      </c>
      <c r="F39" s="116" t="s">
        <v>127</v>
      </c>
      <c r="G39" s="118">
        <v>24</v>
      </c>
      <c r="H39" s="116" t="s">
        <v>5</v>
      </c>
      <c r="I39" s="197">
        <v>64.524</v>
      </c>
      <c r="J39" s="74"/>
      <c r="K39" s="38">
        <f t="shared" si="2"/>
        <v>0</v>
      </c>
      <c r="L39" s="28">
        <f>J39*9</f>
        <v>0</v>
      </c>
      <c r="M39" s="28">
        <f t="shared" si="4"/>
        <v>0</v>
      </c>
      <c r="N39" s="39">
        <f t="shared" si="3"/>
        <v>0</v>
      </c>
    </row>
    <row r="40" spans="1:14" s="42" customFormat="1" ht="18" customHeight="1">
      <c r="A40" s="35">
        <v>12</v>
      </c>
      <c r="B40" s="176" t="s">
        <v>279</v>
      </c>
      <c r="C40" s="177" t="s">
        <v>4</v>
      </c>
      <c r="D40" s="178">
        <v>4606411031433</v>
      </c>
      <c r="E40" s="179" t="s">
        <v>280</v>
      </c>
      <c r="F40" s="180" t="s">
        <v>127</v>
      </c>
      <c r="G40" s="177">
        <v>24</v>
      </c>
      <c r="H40" s="180" t="s">
        <v>5</v>
      </c>
      <c r="I40" s="197">
        <v>118.8</v>
      </c>
      <c r="J40" s="74"/>
      <c r="K40" s="38">
        <f t="shared" si="2"/>
        <v>0</v>
      </c>
      <c r="L40" s="28">
        <f>J40*9</f>
        <v>0</v>
      </c>
      <c r="M40" s="28">
        <f t="shared" si="4"/>
        <v>0</v>
      </c>
      <c r="N40" s="39">
        <f t="shared" si="3"/>
        <v>0</v>
      </c>
    </row>
    <row r="41" spans="1:14" s="46" customFormat="1" ht="18" customHeight="1">
      <c r="A41" s="91"/>
      <c r="B41" s="94" t="s">
        <v>129</v>
      </c>
      <c r="C41" s="124"/>
      <c r="D41" s="91"/>
      <c r="E41" s="142"/>
      <c r="F41" s="122"/>
      <c r="G41" s="122"/>
      <c r="H41" s="130"/>
      <c r="I41" s="198"/>
      <c r="J41" s="90"/>
      <c r="K41" s="139"/>
      <c r="L41" s="140"/>
      <c r="M41" s="140"/>
      <c r="N41" s="141"/>
    </row>
    <row r="42" spans="1:14" s="88" customFormat="1" ht="18" customHeight="1">
      <c r="A42" s="85">
        <v>1</v>
      </c>
      <c r="B42" s="115" t="s">
        <v>251</v>
      </c>
      <c r="C42" s="121" t="s">
        <v>4</v>
      </c>
      <c r="D42" s="82">
        <v>4606411020215</v>
      </c>
      <c r="E42" s="86" t="s">
        <v>226</v>
      </c>
      <c r="F42" s="121" t="s">
        <v>227</v>
      </c>
      <c r="G42" s="121">
        <v>18</v>
      </c>
      <c r="H42" s="129" t="s">
        <v>5</v>
      </c>
      <c r="I42" s="197">
        <v>54</v>
      </c>
      <c r="J42" s="89"/>
      <c r="K42" s="38">
        <f>J42*G42</f>
        <v>0</v>
      </c>
      <c r="L42" s="28">
        <f>J42*6.94</f>
        <v>0</v>
      </c>
      <c r="M42" s="28">
        <f>J42*0.01</f>
        <v>0</v>
      </c>
      <c r="N42" s="87">
        <f>K42*I42</f>
        <v>0</v>
      </c>
    </row>
    <row r="43" spans="1:14" s="88" customFormat="1" ht="18" customHeight="1">
      <c r="A43" s="85">
        <v>2</v>
      </c>
      <c r="B43" s="115" t="s">
        <v>252</v>
      </c>
      <c r="C43" s="121" t="s">
        <v>4</v>
      </c>
      <c r="D43" s="82">
        <v>4606411303080</v>
      </c>
      <c r="E43" s="86" t="s">
        <v>132</v>
      </c>
      <c r="F43" s="121" t="s">
        <v>128</v>
      </c>
      <c r="G43" s="121">
        <v>24</v>
      </c>
      <c r="H43" s="129" t="s">
        <v>5</v>
      </c>
      <c r="I43" s="197">
        <v>89.7</v>
      </c>
      <c r="J43" s="89"/>
      <c r="K43" s="38">
        <f>J43*G43</f>
        <v>0</v>
      </c>
      <c r="L43" s="28">
        <f>J43*6.94</f>
        <v>0</v>
      </c>
      <c r="M43" s="28">
        <f>J43*0.01</f>
        <v>0</v>
      </c>
      <c r="N43" s="87">
        <f>K43*I43</f>
        <v>0</v>
      </c>
    </row>
    <row r="44" spans="1:14" s="88" customFormat="1" ht="18" customHeight="1">
      <c r="A44" s="85">
        <v>3</v>
      </c>
      <c r="B44" s="115" t="s">
        <v>253</v>
      </c>
      <c r="C44" s="121" t="s">
        <v>4</v>
      </c>
      <c r="D44" s="82">
        <v>4606411302656</v>
      </c>
      <c r="E44" s="86" t="s">
        <v>131</v>
      </c>
      <c r="F44" s="121" t="s">
        <v>128</v>
      </c>
      <c r="G44" s="121">
        <v>24</v>
      </c>
      <c r="H44" s="129" t="s">
        <v>5</v>
      </c>
      <c r="I44" s="197">
        <v>89.7</v>
      </c>
      <c r="J44" s="89"/>
      <c r="K44" s="38">
        <f>J44*G44</f>
        <v>0</v>
      </c>
      <c r="L44" s="28">
        <f>J44*6.94</f>
        <v>0</v>
      </c>
      <c r="M44" s="28">
        <f>J44*0.01</f>
        <v>0</v>
      </c>
      <c r="N44" s="87">
        <f>K44*I44</f>
        <v>0</v>
      </c>
    </row>
    <row r="45" spans="1:14" s="104" customFormat="1" ht="18" customHeight="1">
      <c r="A45" s="91"/>
      <c r="B45" s="94" t="s">
        <v>130</v>
      </c>
      <c r="C45" s="124"/>
      <c r="D45" s="92"/>
      <c r="E45" s="93"/>
      <c r="F45" s="122"/>
      <c r="G45" s="122"/>
      <c r="H45" s="130"/>
      <c r="I45" s="198"/>
      <c r="J45" s="90"/>
      <c r="K45" s="143"/>
      <c r="L45" s="91"/>
      <c r="M45" s="91"/>
      <c r="N45" s="144"/>
    </row>
    <row r="46" spans="1:14" s="42" customFormat="1" ht="18" customHeight="1">
      <c r="A46" s="27">
        <v>1</v>
      </c>
      <c r="B46" s="67" t="s">
        <v>44</v>
      </c>
      <c r="C46" s="127" t="s">
        <v>4</v>
      </c>
      <c r="D46" s="82">
        <v>4606411009586</v>
      </c>
      <c r="E46" s="60" t="s">
        <v>81</v>
      </c>
      <c r="F46" s="116" t="s">
        <v>127</v>
      </c>
      <c r="G46" s="118">
        <v>24</v>
      </c>
      <c r="H46" s="116" t="s">
        <v>5</v>
      </c>
      <c r="I46" s="204">
        <v>90.072</v>
      </c>
      <c r="J46" s="74"/>
      <c r="K46" s="38">
        <f aca="true" t="shared" si="5" ref="K46:K52">J46*G46</f>
        <v>0</v>
      </c>
      <c r="L46" s="28">
        <f>J46*9</f>
        <v>0</v>
      </c>
      <c r="M46" s="28">
        <f>J46*0.018</f>
        <v>0</v>
      </c>
      <c r="N46" s="39">
        <f t="shared" si="3"/>
        <v>0</v>
      </c>
    </row>
    <row r="47" spans="1:14" s="42" customFormat="1" ht="18" customHeight="1">
      <c r="A47" s="27">
        <v>2</v>
      </c>
      <c r="B47" s="68" t="s">
        <v>45</v>
      </c>
      <c r="C47" s="127" t="s">
        <v>4</v>
      </c>
      <c r="D47" s="83">
        <v>4606411012135</v>
      </c>
      <c r="E47" s="60" t="s">
        <v>82</v>
      </c>
      <c r="F47" s="120" t="s">
        <v>80</v>
      </c>
      <c r="G47" s="118">
        <v>24</v>
      </c>
      <c r="H47" s="120" t="s">
        <v>5</v>
      </c>
      <c r="I47" s="204">
        <v>81.08399999999999</v>
      </c>
      <c r="J47" s="74"/>
      <c r="K47" s="38">
        <f t="shared" si="5"/>
        <v>0</v>
      </c>
      <c r="L47" s="28">
        <f>J47*15.45</f>
        <v>0</v>
      </c>
      <c r="M47" s="28">
        <f>J47*0.023</f>
        <v>0</v>
      </c>
      <c r="N47" s="39">
        <f t="shared" si="3"/>
        <v>0</v>
      </c>
    </row>
    <row r="48" spans="1:14" s="42" customFormat="1" ht="18" customHeight="1">
      <c r="A48" s="27">
        <v>3</v>
      </c>
      <c r="B48" s="68" t="s">
        <v>46</v>
      </c>
      <c r="C48" s="127" t="s">
        <v>4</v>
      </c>
      <c r="D48" s="83">
        <v>4606411012142</v>
      </c>
      <c r="E48" s="60" t="s">
        <v>83</v>
      </c>
      <c r="F48" s="120" t="s">
        <v>80</v>
      </c>
      <c r="G48" s="118">
        <v>24</v>
      </c>
      <c r="H48" s="120" t="s">
        <v>5</v>
      </c>
      <c r="I48" s="197">
        <v>77.21999999999998</v>
      </c>
      <c r="J48" s="74"/>
      <c r="K48" s="38">
        <f t="shared" si="5"/>
        <v>0</v>
      </c>
      <c r="L48" s="28">
        <f>J48*15.45</f>
        <v>0</v>
      </c>
      <c r="M48" s="28">
        <f>J48*0.023</f>
        <v>0</v>
      </c>
      <c r="N48" s="39">
        <f t="shared" si="3"/>
        <v>0</v>
      </c>
    </row>
    <row r="49" spans="1:14" s="42" customFormat="1" ht="18" customHeight="1">
      <c r="A49" s="27">
        <v>4</v>
      </c>
      <c r="B49" s="68" t="s">
        <v>47</v>
      </c>
      <c r="C49" s="127" t="s">
        <v>4</v>
      </c>
      <c r="D49" s="82">
        <v>4606411012159</v>
      </c>
      <c r="E49" s="60" t="s">
        <v>84</v>
      </c>
      <c r="F49" s="120" t="s">
        <v>80</v>
      </c>
      <c r="G49" s="118">
        <v>24</v>
      </c>
      <c r="H49" s="120" t="s">
        <v>5</v>
      </c>
      <c r="I49" s="204">
        <v>81.08399999999999</v>
      </c>
      <c r="J49" s="74"/>
      <c r="K49" s="38">
        <f t="shared" si="5"/>
        <v>0</v>
      </c>
      <c r="L49" s="28">
        <f>J49*15.45</f>
        <v>0</v>
      </c>
      <c r="M49" s="28">
        <f>J49*0.023</f>
        <v>0</v>
      </c>
      <c r="N49" s="39">
        <f>K49*I49</f>
        <v>0</v>
      </c>
    </row>
    <row r="50" spans="1:14" s="42" customFormat="1" ht="18" customHeight="1">
      <c r="A50" s="27">
        <v>5</v>
      </c>
      <c r="B50" s="68" t="s">
        <v>255</v>
      </c>
      <c r="C50" s="127" t="s">
        <v>4</v>
      </c>
      <c r="D50" s="83">
        <v>4606411019882</v>
      </c>
      <c r="E50" s="60" t="s">
        <v>210</v>
      </c>
      <c r="F50" s="120" t="s">
        <v>207</v>
      </c>
      <c r="G50" s="118">
        <v>12</v>
      </c>
      <c r="H50" s="120" t="s">
        <v>5</v>
      </c>
      <c r="I50" s="197">
        <v>65.34</v>
      </c>
      <c r="J50" s="74"/>
      <c r="K50" s="38">
        <f t="shared" si="5"/>
        <v>0</v>
      </c>
      <c r="L50" s="28">
        <f>J50*3.5</f>
        <v>0</v>
      </c>
      <c r="M50" s="28">
        <f>J50*0.005</f>
        <v>0</v>
      </c>
      <c r="N50" s="39">
        <f>K50*I50</f>
        <v>0</v>
      </c>
    </row>
    <row r="51" spans="1:14" s="42" customFormat="1" ht="18" customHeight="1">
      <c r="A51" s="27">
        <v>6</v>
      </c>
      <c r="B51" s="68" t="s">
        <v>256</v>
      </c>
      <c r="C51" s="127" t="s">
        <v>4</v>
      </c>
      <c r="D51" s="82">
        <v>4606411019875</v>
      </c>
      <c r="E51" s="60" t="s">
        <v>211</v>
      </c>
      <c r="F51" s="120" t="s">
        <v>207</v>
      </c>
      <c r="G51" s="118">
        <v>12</v>
      </c>
      <c r="H51" s="120" t="s">
        <v>5</v>
      </c>
      <c r="I51" s="197">
        <v>65.34</v>
      </c>
      <c r="J51" s="74"/>
      <c r="K51" s="38">
        <f t="shared" si="5"/>
        <v>0</v>
      </c>
      <c r="L51" s="28">
        <f>J51*3.5</f>
        <v>0</v>
      </c>
      <c r="M51" s="28">
        <f>J51*0.005</f>
        <v>0</v>
      </c>
      <c r="N51" s="39">
        <f>K51*I51</f>
        <v>0</v>
      </c>
    </row>
    <row r="52" spans="1:14" s="42" customFormat="1" ht="18" customHeight="1">
      <c r="A52" s="27">
        <v>7</v>
      </c>
      <c r="B52" s="68" t="s">
        <v>254</v>
      </c>
      <c r="C52" s="127" t="s">
        <v>4</v>
      </c>
      <c r="D52" s="82">
        <v>4606411019561</v>
      </c>
      <c r="E52" s="62" t="s">
        <v>228</v>
      </c>
      <c r="F52" s="120" t="s">
        <v>187</v>
      </c>
      <c r="G52" s="118">
        <v>12</v>
      </c>
      <c r="H52" s="120" t="s">
        <v>5</v>
      </c>
      <c r="I52" s="204">
        <v>86.136</v>
      </c>
      <c r="J52" s="74"/>
      <c r="K52" s="38">
        <f t="shared" si="5"/>
        <v>0</v>
      </c>
      <c r="L52" s="28">
        <f>J52*4.5</f>
        <v>0</v>
      </c>
      <c r="M52" s="28">
        <f>J52*0.006</f>
        <v>0</v>
      </c>
      <c r="N52" s="39">
        <f>K52*I52</f>
        <v>0</v>
      </c>
    </row>
    <row r="53" spans="1:14" s="42" customFormat="1" ht="18" customHeight="1">
      <c r="A53" s="105"/>
      <c r="B53" s="94" t="s">
        <v>177</v>
      </c>
      <c r="C53" s="128"/>
      <c r="D53" s="106"/>
      <c r="E53" s="107"/>
      <c r="F53" s="123"/>
      <c r="G53" s="124"/>
      <c r="H53" s="123"/>
      <c r="I53" s="199"/>
      <c r="J53" s="90"/>
      <c r="K53" s="145"/>
      <c r="L53" s="146"/>
      <c r="M53" s="146"/>
      <c r="N53" s="147"/>
    </row>
    <row r="54" spans="1:14" s="42" customFormat="1" ht="18" customHeight="1">
      <c r="A54" s="27">
        <v>1</v>
      </c>
      <c r="B54" s="68" t="s">
        <v>178</v>
      </c>
      <c r="C54" s="127" t="s">
        <v>4</v>
      </c>
      <c r="D54" s="82">
        <v>4606411018847</v>
      </c>
      <c r="E54" s="62" t="s">
        <v>179</v>
      </c>
      <c r="F54" s="120" t="s">
        <v>180</v>
      </c>
      <c r="G54" s="118">
        <v>6</v>
      </c>
      <c r="H54" s="120" t="s">
        <v>7</v>
      </c>
      <c r="I54" s="197">
        <v>71.148</v>
      </c>
      <c r="J54" s="74"/>
      <c r="K54" s="108">
        <f>J54*G54</f>
        <v>0</v>
      </c>
      <c r="L54" s="28">
        <f>J54*2.2</f>
        <v>0</v>
      </c>
      <c r="M54" s="28">
        <f>J54*0.003</f>
        <v>0</v>
      </c>
      <c r="N54" s="39">
        <f>K54*I54</f>
        <v>0</v>
      </c>
    </row>
    <row r="55" spans="1:14" s="42" customFormat="1" ht="18" customHeight="1">
      <c r="A55" s="27">
        <v>2</v>
      </c>
      <c r="B55" s="68" t="s">
        <v>181</v>
      </c>
      <c r="C55" s="127" t="s">
        <v>4</v>
      </c>
      <c r="D55" s="82">
        <v>4606411018793</v>
      </c>
      <c r="E55" s="62" t="s">
        <v>182</v>
      </c>
      <c r="F55" s="120" t="s">
        <v>180</v>
      </c>
      <c r="G55" s="118">
        <v>6</v>
      </c>
      <c r="H55" s="120" t="s">
        <v>7</v>
      </c>
      <c r="I55" s="197">
        <v>71.148</v>
      </c>
      <c r="J55" s="74"/>
      <c r="K55" s="108">
        <f>J55*G55</f>
        <v>0</v>
      </c>
      <c r="L55" s="28">
        <f>J55*2.2</f>
        <v>0</v>
      </c>
      <c r="M55" s="28">
        <f>J55*0.003</f>
        <v>0</v>
      </c>
      <c r="N55" s="39">
        <f>K55*I55</f>
        <v>0</v>
      </c>
    </row>
    <row r="56" spans="1:14" s="42" customFormat="1" ht="18" customHeight="1">
      <c r="A56" s="27">
        <v>3</v>
      </c>
      <c r="B56" s="68" t="s">
        <v>183</v>
      </c>
      <c r="C56" s="127" t="s">
        <v>4</v>
      </c>
      <c r="D56" s="82">
        <v>4606411018830</v>
      </c>
      <c r="E56" s="62" t="s">
        <v>184</v>
      </c>
      <c r="F56" s="120" t="s">
        <v>180</v>
      </c>
      <c r="G56" s="118">
        <v>6</v>
      </c>
      <c r="H56" s="120" t="s">
        <v>7</v>
      </c>
      <c r="I56" s="197">
        <v>71.148</v>
      </c>
      <c r="J56" s="74"/>
      <c r="K56" s="108">
        <f>J56*G56</f>
        <v>0</v>
      </c>
      <c r="L56" s="28">
        <f>J56*2.2</f>
        <v>0</v>
      </c>
      <c r="M56" s="28">
        <f>J56*0.003</f>
        <v>0</v>
      </c>
      <c r="N56" s="39">
        <f>K56*I56</f>
        <v>0</v>
      </c>
    </row>
    <row r="57" spans="1:14" s="42" customFormat="1" ht="18" customHeight="1">
      <c r="A57" s="27">
        <v>4</v>
      </c>
      <c r="B57" s="68" t="s">
        <v>185</v>
      </c>
      <c r="C57" s="127" t="s">
        <v>4</v>
      </c>
      <c r="D57" s="82">
        <v>4606411018939</v>
      </c>
      <c r="E57" s="62" t="s">
        <v>186</v>
      </c>
      <c r="F57" s="120" t="s">
        <v>180</v>
      </c>
      <c r="G57" s="118">
        <v>6</v>
      </c>
      <c r="H57" s="120" t="s">
        <v>7</v>
      </c>
      <c r="I57" s="197">
        <v>71.148</v>
      </c>
      <c r="J57" s="74"/>
      <c r="K57" s="108">
        <f>J57*G57</f>
        <v>0</v>
      </c>
      <c r="L57" s="28">
        <f>J57*2.2</f>
        <v>0</v>
      </c>
      <c r="M57" s="28">
        <f>J57*0.003</f>
        <v>0</v>
      </c>
      <c r="N57" s="39">
        <f>K57*I57</f>
        <v>0</v>
      </c>
    </row>
    <row r="58" spans="1:14" s="42" customFormat="1" ht="18" customHeight="1">
      <c r="A58" s="27">
        <v>5</v>
      </c>
      <c r="B58" s="68" t="s">
        <v>197</v>
      </c>
      <c r="C58" s="127" t="s">
        <v>4</v>
      </c>
      <c r="D58" s="82">
        <v>4606411019554</v>
      </c>
      <c r="E58" s="62" t="s">
        <v>198</v>
      </c>
      <c r="F58" s="120" t="s">
        <v>180</v>
      </c>
      <c r="G58" s="118">
        <v>6</v>
      </c>
      <c r="H58" s="120" t="s">
        <v>7</v>
      </c>
      <c r="I58" s="197">
        <v>92.39999999999999</v>
      </c>
      <c r="J58" s="74"/>
      <c r="K58" s="108">
        <f>J58*G58</f>
        <v>0</v>
      </c>
      <c r="L58" s="28">
        <f>J58*2.2</f>
        <v>0</v>
      </c>
      <c r="M58" s="28">
        <f>J58*0.003</f>
        <v>0</v>
      </c>
      <c r="N58" s="39">
        <f>K58*I58</f>
        <v>0</v>
      </c>
    </row>
    <row r="59" spans="1:14" s="42" customFormat="1" ht="18" customHeight="1" hidden="1">
      <c r="A59" s="105"/>
      <c r="B59" s="94" t="s">
        <v>190</v>
      </c>
      <c r="C59" s="128"/>
      <c r="D59" s="106"/>
      <c r="E59" s="107"/>
      <c r="F59" s="123"/>
      <c r="G59" s="124"/>
      <c r="H59" s="123"/>
      <c r="I59" s="199"/>
      <c r="J59" s="90"/>
      <c r="K59" s="148"/>
      <c r="L59" s="146"/>
      <c r="M59" s="146"/>
      <c r="N59" s="147"/>
    </row>
    <row r="60" spans="1:14" s="42" customFormat="1" ht="18" customHeight="1" hidden="1">
      <c r="A60" s="27">
        <v>1</v>
      </c>
      <c r="B60" s="68" t="s">
        <v>191</v>
      </c>
      <c r="C60" s="127" t="s">
        <v>4</v>
      </c>
      <c r="D60" s="82">
        <v>4606411019431</v>
      </c>
      <c r="E60" s="62" t="s">
        <v>192</v>
      </c>
      <c r="F60" s="120" t="s">
        <v>85</v>
      </c>
      <c r="G60" s="118">
        <v>20</v>
      </c>
      <c r="H60" s="120" t="s">
        <v>5</v>
      </c>
      <c r="I60" s="200"/>
      <c r="J60" s="74"/>
      <c r="K60" s="108">
        <f>J60*G60</f>
        <v>0</v>
      </c>
      <c r="L60" s="28">
        <f>J60*2.2</f>
        <v>0</v>
      </c>
      <c r="M60" s="28">
        <f>J60*0.005</f>
        <v>0</v>
      </c>
      <c r="N60" s="39">
        <f>K60*I60</f>
        <v>0</v>
      </c>
    </row>
    <row r="61" spans="1:14" s="42" customFormat="1" ht="18" customHeight="1" hidden="1">
      <c r="A61" s="27">
        <v>2</v>
      </c>
      <c r="B61" s="68" t="s">
        <v>193</v>
      </c>
      <c r="C61" s="127" t="s">
        <v>4</v>
      </c>
      <c r="D61" s="82">
        <v>4606411019516</v>
      </c>
      <c r="E61" s="62" t="s">
        <v>194</v>
      </c>
      <c r="F61" s="120" t="s">
        <v>85</v>
      </c>
      <c r="G61" s="118">
        <v>20</v>
      </c>
      <c r="H61" s="120" t="s">
        <v>5</v>
      </c>
      <c r="I61" s="200"/>
      <c r="J61" s="74"/>
      <c r="K61" s="108">
        <f>J61*G61</f>
        <v>0</v>
      </c>
      <c r="L61" s="28">
        <f>J61*2.2</f>
        <v>0</v>
      </c>
      <c r="M61" s="28">
        <f>J61*0.005</f>
        <v>0</v>
      </c>
      <c r="N61" s="39">
        <f>K61*I61</f>
        <v>0</v>
      </c>
    </row>
    <row r="62" spans="1:14" s="42" customFormat="1" ht="18" customHeight="1" hidden="1">
      <c r="A62" s="27">
        <v>3</v>
      </c>
      <c r="B62" s="68" t="s">
        <v>195</v>
      </c>
      <c r="C62" s="127" t="s">
        <v>4</v>
      </c>
      <c r="D62" s="82">
        <v>4606411019400</v>
      </c>
      <c r="E62" s="62" t="s">
        <v>196</v>
      </c>
      <c r="F62" s="120" t="s">
        <v>85</v>
      </c>
      <c r="G62" s="118">
        <v>20</v>
      </c>
      <c r="H62" s="120" t="s">
        <v>5</v>
      </c>
      <c r="I62" s="200"/>
      <c r="J62" s="74"/>
      <c r="K62" s="108">
        <f>J62*G62</f>
        <v>0</v>
      </c>
      <c r="L62" s="28">
        <f>J62*2.2</f>
        <v>0</v>
      </c>
      <c r="M62" s="28">
        <f>J62*0.005</f>
        <v>0</v>
      </c>
      <c r="N62" s="39">
        <f>K62*I62</f>
        <v>0</v>
      </c>
    </row>
    <row r="63" spans="1:14" s="46" customFormat="1" ht="18" customHeight="1">
      <c r="A63" s="91"/>
      <c r="B63" s="94" t="s">
        <v>34</v>
      </c>
      <c r="C63" s="123"/>
      <c r="D63" s="94"/>
      <c r="E63" s="137"/>
      <c r="F63" s="138"/>
      <c r="G63" s="138"/>
      <c r="H63" s="130"/>
      <c r="I63" s="198"/>
      <c r="J63" s="90"/>
      <c r="K63" s="139"/>
      <c r="L63" s="140"/>
      <c r="M63" s="140"/>
      <c r="N63" s="141"/>
    </row>
    <row r="64" spans="1:14" s="42" customFormat="1" ht="18" customHeight="1">
      <c r="A64" s="27">
        <v>1</v>
      </c>
      <c r="B64" s="69" t="s">
        <v>257</v>
      </c>
      <c r="C64" s="118" t="s">
        <v>4</v>
      </c>
      <c r="D64" s="82">
        <v>4606411005755</v>
      </c>
      <c r="E64" s="60" t="s">
        <v>111</v>
      </c>
      <c r="F64" s="116" t="s">
        <v>205</v>
      </c>
      <c r="G64" s="118">
        <v>24</v>
      </c>
      <c r="H64" s="116" t="s">
        <v>87</v>
      </c>
      <c r="I64" s="197">
        <v>51.024</v>
      </c>
      <c r="J64" s="74"/>
      <c r="K64" s="38">
        <f aca="true" t="shared" si="6" ref="K64:K84">J64*G64</f>
        <v>0</v>
      </c>
      <c r="L64" s="28">
        <f>J64*6.65</f>
        <v>0</v>
      </c>
      <c r="M64" s="28">
        <f>J64*0.01</f>
        <v>0</v>
      </c>
      <c r="N64" s="39">
        <f aca="true" t="shared" si="7" ref="N64:N83">K64*I64</f>
        <v>0</v>
      </c>
    </row>
    <row r="65" spans="1:14" s="42" customFormat="1" ht="18" customHeight="1">
      <c r="A65" s="27">
        <v>2</v>
      </c>
      <c r="B65" s="69" t="s">
        <v>258</v>
      </c>
      <c r="C65" s="118" t="s">
        <v>4</v>
      </c>
      <c r="D65" s="82">
        <v>4606411005793</v>
      </c>
      <c r="E65" s="60" t="s">
        <v>112</v>
      </c>
      <c r="F65" s="116" t="s">
        <v>205</v>
      </c>
      <c r="G65" s="118">
        <v>24</v>
      </c>
      <c r="H65" s="116" t="s">
        <v>7</v>
      </c>
      <c r="I65" s="197">
        <v>51.024</v>
      </c>
      <c r="J65" s="74"/>
      <c r="K65" s="38">
        <f t="shared" si="6"/>
        <v>0</v>
      </c>
      <c r="L65" s="28">
        <f>J65*6.65</f>
        <v>0</v>
      </c>
      <c r="M65" s="28">
        <f>J65*0.01</f>
        <v>0</v>
      </c>
      <c r="N65" s="39">
        <f t="shared" si="7"/>
        <v>0</v>
      </c>
    </row>
    <row r="66" spans="1:14" s="42" customFormat="1" ht="18" customHeight="1">
      <c r="A66" s="27">
        <v>3</v>
      </c>
      <c r="B66" s="70" t="s">
        <v>259</v>
      </c>
      <c r="C66" s="118" t="s">
        <v>4</v>
      </c>
      <c r="D66" s="84">
        <v>4606411005830</v>
      </c>
      <c r="E66" s="60" t="s">
        <v>113</v>
      </c>
      <c r="F66" s="116" t="s">
        <v>205</v>
      </c>
      <c r="G66" s="118">
        <v>24</v>
      </c>
      <c r="H66" s="116" t="s">
        <v>7</v>
      </c>
      <c r="I66" s="197">
        <v>51.024</v>
      </c>
      <c r="J66" s="74"/>
      <c r="K66" s="38">
        <f t="shared" si="6"/>
        <v>0</v>
      </c>
      <c r="L66" s="28">
        <f>J66*6.65</f>
        <v>0</v>
      </c>
      <c r="M66" s="28">
        <f>J66*0.01</f>
        <v>0</v>
      </c>
      <c r="N66" s="39">
        <f t="shared" si="7"/>
        <v>0</v>
      </c>
    </row>
    <row r="67" spans="1:14" s="42" customFormat="1" ht="18" customHeight="1">
      <c r="A67" s="192">
        <v>4</v>
      </c>
      <c r="B67" s="193" t="s">
        <v>145</v>
      </c>
      <c r="C67" s="194" t="s">
        <v>4</v>
      </c>
      <c r="D67" s="195">
        <v>4606411016959</v>
      </c>
      <c r="E67" s="196" t="s">
        <v>144</v>
      </c>
      <c r="F67" s="194" t="s">
        <v>205</v>
      </c>
      <c r="G67" s="194">
        <v>24</v>
      </c>
      <c r="H67" s="194" t="s">
        <v>5</v>
      </c>
      <c r="I67" s="197">
        <v>38.388</v>
      </c>
      <c r="J67" s="74"/>
      <c r="K67" s="38">
        <f t="shared" si="6"/>
        <v>0</v>
      </c>
      <c r="L67" s="28">
        <f>J67*6.65</f>
        <v>0</v>
      </c>
      <c r="M67" s="28">
        <f>J67*0.01</f>
        <v>0</v>
      </c>
      <c r="N67" s="39">
        <f t="shared" si="7"/>
        <v>0</v>
      </c>
    </row>
    <row r="68" spans="1:14" s="42" customFormat="1" ht="18" customHeight="1">
      <c r="A68" s="192">
        <v>5</v>
      </c>
      <c r="B68" s="193" t="s">
        <v>146</v>
      </c>
      <c r="C68" s="194" t="s">
        <v>4</v>
      </c>
      <c r="D68" s="195">
        <v>4606411016935</v>
      </c>
      <c r="E68" s="196" t="s">
        <v>147</v>
      </c>
      <c r="F68" s="194" t="s">
        <v>205</v>
      </c>
      <c r="G68" s="194">
        <v>24</v>
      </c>
      <c r="H68" s="194" t="s">
        <v>5</v>
      </c>
      <c r="I68" s="197">
        <v>43.14</v>
      </c>
      <c r="J68" s="74"/>
      <c r="K68" s="38">
        <f t="shared" si="6"/>
        <v>0</v>
      </c>
      <c r="L68" s="28">
        <f>J68*6.65</f>
        <v>0</v>
      </c>
      <c r="M68" s="28">
        <f>J68*0.01</f>
        <v>0</v>
      </c>
      <c r="N68" s="39">
        <f t="shared" si="7"/>
        <v>0</v>
      </c>
    </row>
    <row r="69" spans="1:14" s="42" customFormat="1" ht="19.5" customHeight="1">
      <c r="A69" s="27">
        <v>6</v>
      </c>
      <c r="B69" s="69" t="s">
        <v>263</v>
      </c>
      <c r="C69" s="118" t="s">
        <v>4</v>
      </c>
      <c r="D69" s="82">
        <v>4606411012678</v>
      </c>
      <c r="E69" s="60" t="s">
        <v>114</v>
      </c>
      <c r="F69" s="125" t="s">
        <v>208</v>
      </c>
      <c r="G69" s="118">
        <v>24</v>
      </c>
      <c r="H69" s="116" t="s">
        <v>7</v>
      </c>
      <c r="I69" s="197">
        <v>35.592</v>
      </c>
      <c r="J69" s="74"/>
      <c r="K69" s="38">
        <f t="shared" si="6"/>
        <v>0</v>
      </c>
      <c r="L69" s="28">
        <f>J69*3.6</f>
        <v>0</v>
      </c>
      <c r="M69" s="28">
        <f>J69*0.005</f>
        <v>0</v>
      </c>
      <c r="N69" s="39">
        <f t="shared" si="7"/>
        <v>0</v>
      </c>
    </row>
    <row r="70" spans="1:14" s="42" customFormat="1" ht="19.5" customHeight="1">
      <c r="A70" s="27">
        <v>7</v>
      </c>
      <c r="B70" s="69" t="s">
        <v>264</v>
      </c>
      <c r="C70" s="118" t="s">
        <v>4</v>
      </c>
      <c r="D70" s="82">
        <v>4606411012661</v>
      </c>
      <c r="E70" s="60" t="s">
        <v>115</v>
      </c>
      <c r="F70" s="125" t="s">
        <v>208</v>
      </c>
      <c r="G70" s="118">
        <v>24</v>
      </c>
      <c r="H70" s="116" t="s">
        <v>7</v>
      </c>
      <c r="I70" s="197">
        <v>35.592</v>
      </c>
      <c r="J70" s="74"/>
      <c r="K70" s="38">
        <f t="shared" si="6"/>
        <v>0</v>
      </c>
      <c r="L70" s="28">
        <f>J70*3.6</f>
        <v>0</v>
      </c>
      <c r="M70" s="28">
        <f>J70*0.005</f>
        <v>0</v>
      </c>
      <c r="N70" s="39">
        <f t="shared" si="7"/>
        <v>0</v>
      </c>
    </row>
    <row r="71" spans="1:14" s="42" customFormat="1" ht="21" customHeight="1">
      <c r="A71" s="27">
        <v>8</v>
      </c>
      <c r="B71" s="70" t="s">
        <v>265</v>
      </c>
      <c r="C71" s="118" t="s">
        <v>4</v>
      </c>
      <c r="D71" s="82">
        <v>4606411012654</v>
      </c>
      <c r="E71" s="60" t="s">
        <v>116</v>
      </c>
      <c r="F71" s="125" t="s">
        <v>208</v>
      </c>
      <c r="G71" s="118">
        <v>24</v>
      </c>
      <c r="H71" s="116" t="s">
        <v>7</v>
      </c>
      <c r="I71" s="197">
        <v>35.592</v>
      </c>
      <c r="J71" s="74"/>
      <c r="K71" s="38">
        <f t="shared" si="6"/>
        <v>0</v>
      </c>
      <c r="L71" s="28">
        <f>J71*3.6</f>
        <v>0</v>
      </c>
      <c r="M71" s="28">
        <f>J71*0.005</f>
        <v>0</v>
      </c>
      <c r="N71" s="39">
        <f t="shared" si="7"/>
        <v>0</v>
      </c>
    </row>
    <row r="72" spans="1:14" s="42" customFormat="1" ht="19.5" customHeight="1">
      <c r="A72" s="27">
        <v>9</v>
      </c>
      <c r="B72" s="71" t="s">
        <v>260</v>
      </c>
      <c r="C72" s="118" t="s">
        <v>4</v>
      </c>
      <c r="D72" s="82">
        <v>4606411004932</v>
      </c>
      <c r="E72" s="60" t="s">
        <v>138</v>
      </c>
      <c r="F72" s="125" t="s">
        <v>209</v>
      </c>
      <c r="G72" s="118">
        <v>30</v>
      </c>
      <c r="H72" s="125" t="s">
        <v>5</v>
      </c>
      <c r="I72" s="197">
        <v>40.8</v>
      </c>
      <c r="J72" s="74"/>
      <c r="K72" s="38">
        <f t="shared" si="6"/>
        <v>0</v>
      </c>
      <c r="L72" s="28">
        <f>J72*6.8</f>
        <v>0</v>
      </c>
      <c r="M72" s="28">
        <f>J72*0.009</f>
        <v>0</v>
      </c>
      <c r="N72" s="39">
        <f t="shared" si="7"/>
        <v>0</v>
      </c>
    </row>
    <row r="73" spans="1:14" s="42" customFormat="1" ht="19.5" customHeight="1">
      <c r="A73" s="27">
        <v>10</v>
      </c>
      <c r="B73" s="70" t="s">
        <v>261</v>
      </c>
      <c r="C73" s="118" t="s">
        <v>4</v>
      </c>
      <c r="D73" s="82">
        <v>4606411004925</v>
      </c>
      <c r="E73" s="60" t="s">
        <v>140</v>
      </c>
      <c r="F73" s="125" t="s">
        <v>209</v>
      </c>
      <c r="G73" s="118">
        <v>30</v>
      </c>
      <c r="H73" s="125" t="s">
        <v>5</v>
      </c>
      <c r="I73" s="197">
        <v>40.8</v>
      </c>
      <c r="J73" s="74"/>
      <c r="K73" s="38">
        <f t="shared" si="6"/>
        <v>0</v>
      </c>
      <c r="L73" s="28">
        <f>J73*6.8</f>
        <v>0</v>
      </c>
      <c r="M73" s="28">
        <f>J73*0.009</f>
        <v>0</v>
      </c>
      <c r="N73" s="39">
        <f t="shared" si="7"/>
        <v>0</v>
      </c>
    </row>
    <row r="74" spans="1:14" s="42" customFormat="1" ht="19.5" customHeight="1">
      <c r="A74" s="27">
        <v>11</v>
      </c>
      <c r="B74" s="71" t="s">
        <v>262</v>
      </c>
      <c r="C74" s="118" t="s">
        <v>4</v>
      </c>
      <c r="D74" s="82">
        <v>4606411004918</v>
      </c>
      <c r="E74" s="60" t="s">
        <v>139</v>
      </c>
      <c r="F74" s="125" t="s">
        <v>209</v>
      </c>
      <c r="G74" s="118">
        <v>30</v>
      </c>
      <c r="H74" s="125" t="s">
        <v>5</v>
      </c>
      <c r="I74" s="197">
        <v>40.8</v>
      </c>
      <c r="J74" s="74"/>
      <c r="K74" s="38">
        <f t="shared" si="6"/>
        <v>0</v>
      </c>
      <c r="L74" s="28">
        <f>J74*6.8</f>
        <v>0</v>
      </c>
      <c r="M74" s="28">
        <f>J74*0.009</f>
        <v>0</v>
      </c>
      <c r="N74" s="39">
        <f t="shared" si="7"/>
        <v>0</v>
      </c>
    </row>
    <row r="75" spans="1:14" s="42" customFormat="1" ht="18" customHeight="1">
      <c r="A75" s="27">
        <v>12</v>
      </c>
      <c r="B75" s="71" t="s">
        <v>71</v>
      </c>
      <c r="C75" s="118" t="s">
        <v>4</v>
      </c>
      <c r="D75" s="82">
        <v>4606411300782</v>
      </c>
      <c r="E75" s="60" t="s">
        <v>117</v>
      </c>
      <c r="F75" s="116" t="s">
        <v>85</v>
      </c>
      <c r="G75" s="118">
        <v>20</v>
      </c>
      <c r="H75" s="116" t="s">
        <v>7</v>
      </c>
      <c r="I75" s="197">
        <v>34.98</v>
      </c>
      <c r="J75" s="74"/>
      <c r="K75" s="38">
        <f t="shared" si="6"/>
        <v>0</v>
      </c>
      <c r="L75" s="28">
        <f aca="true" t="shared" si="8" ref="L75:L82">J75*2.2</f>
        <v>0</v>
      </c>
      <c r="M75" s="28">
        <f aca="true" t="shared" si="9" ref="M75:M83">J75*0.005</f>
        <v>0</v>
      </c>
      <c r="N75" s="39">
        <f t="shared" si="7"/>
        <v>0</v>
      </c>
    </row>
    <row r="76" spans="1:14" s="42" customFormat="1" ht="18" customHeight="1">
      <c r="A76" s="27">
        <v>13</v>
      </c>
      <c r="B76" s="70" t="s">
        <v>57</v>
      </c>
      <c r="C76" s="118" t="s">
        <v>4</v>
      </c>
      <c r="D76" s="82">
        <v>4606411015631</v>
      </c>
      <c r="E76" s="60" t="s">
        <v>118</v>
      </c>
      <c r="F76" s="116" t="s">
        <v>85</v>
      </c>
      <c r="G76" s="118">
        <v>20</v>
      </c>
      <c r="H76" s="116" t="s">
        <v>5</v>
      </c>
      <c r="I76" s="197">
        <v>26.004</v>
      </c>
      <c r="J76" s="74"/>
      <c r="K76" s="38">
        <f t="shared" si="6"/>
        <v>0</v>
      </c>
      <c r="L76" s="28">
        <f t="shared" si="8"/>
        <v>0</v>
      </c>
      <c r="M76" s="28">
        <f t="shared" si="9"/>
        <v>0</v>
      </c>
      <c r="N76" s="39">
        <f t="shared" si="7"/>
        <v>0</v>
      </c>
    </row>
    <row r="77" spans="1:14" s="42" customFormat="1" ht="18" customHeight="1">
      <c r="A77" s="27">
        <v>14</v>
      </c>
      <c r="B77" s="70" t="s">
        <v>58</v>
      </c>
      <c r="C77" s="118" t="s">
        <v>4</v>
      </c>
      <c r="D77" s="82">
        <v>4606411015648</v>
      </c>
      <c r="E77" s="60" t="s">
        <v>119</v>
      </c>
      <c r="F77" s="116" t="s">
        <v>85</v>
      </c>
      <c r="G77" s="118">
        <v>20</v>
      </c>
      <c r="H77" s="116" t="s">
        <v>5</v>
      </c>
      <c r="I77" s="197">
        <v>26.004</v>
      </c>
      <c r="J77" s="74"/>
      <c r="K77" s="38">
        <f t="shared" si="6"/>
        <v>0</v>
      </c>
      <c r="L77" s="28">
        <f t="shared" si="8"/>
        <v>0</v>
      </c>
      <c r="M77" s="28">
        <f t="shared" si="9"/>
        <v>0</v>
      </c>
      <c r="N77" s="39">
        <f t="shared" si="7"/>
        <v>0</v>
      </c>
    </row>
    <row r="78" spans="1:14" s="42" customFormat="1" ht="18" customHeight="1">
      <c r="A78" s="27">
        <v>15</v>
      </c>
      <c r="B78" s="70" t="s">
        <v>59</v>
      </c>
      <c r="C78" s="118" t="s">
        <v>4</v>
      </c>
      <c r="D78" s="82">
        <v>4606411015662</v>
      </c>
      <c r="E78" s="60" t="s">
        <v>120</v>
      </c>
      <c r="F78" s="116" t="s">
        <v>85</v>
      </c>
      <c r="G78" s="118">
        <v>20</v>
      </c>
      <c r="H78" s="116" t="s">
        <v>5</v>
      </c>
      <c r="I78" s="197">
        <v>26.004</v>
      </c>
      <c r="J78" s="74"/>
      <c r="K78" s="38">
        <f t="shared" si="6"/>
        <v>0</v>
      </c>
      <c r="L78" s="28">
        <f t="shared" si="8"/>
        <v>0</v>
      </c>
      <c r="M78" s="28">
        <f t="shared" si="9"/>
        <v>0</v>
      </c>
      <c r="N78" s="39">
        <f t="shared" si="7"/>
        <v>0</v>
      </c>
    </row>
    <row r="79" spans="1:14" s="42" customFormat="1" ht="18" customHeight="1">
      <c r="A79" s="27">
        <v>16</v>
      </c>
      <c r="B79" s="70" t="s">
        <v>60</v>
      </c>
      <c r="C79" s="118" t="s">
        <v>4</v>
      </c>
      <c r="D79" s="82">
        <v>4606411015655</v>
      </c>
      <c r="E79" s="60" t="s">
        <v>121</v>
      </c>
      <c r="F79" s="116" t="s">
        <v>85</v>
      </c>
      <c r="G79" s="118">
        <v>20</v>
      </c>
      <c r="H79" s="116" t="s">
        <v>5</v>
      </c>
      <c r="I79" s="197">
        <v>26.004</v>
      </c>
      <c r="J79" s="74"/>
      <c r="K79" s="38">
        <f t="shared" si="6"/>
        <v>0</v>
      </c>
      <c r="L79" s="28">
        <f t="shared" si="8"/>
        <v>0</v>
      </c>
      <c r="M79" s="28">
        <f t="shared" si="9"/>
        <v>0</v>
      </c>
      <c r="N79" s="39">
        <f t="shared" si="7"/>
        <v>0</v>
      </c>
    </row>
    <row r="80" spans="1:14" s="42" customFormat="1" ht="18" customHeight="1">
      <c r="A80" s="27">
        <v>17</v>
      </c>
      <c r="B80" s="70" t="s">
        <v>54</v>
      </c>
      <c r="C80" s="118" t="s">
        <v>4</v>
      </c>
      <c r="D80" s="82">
        <v>4606411015600</v>
      </c>
      <c r="E80" s="60" t="s">
        <v>122</v>
      </c>
      <c r="F80" s="116" t="s">
        <v>85</v>
      </c>
      <c r="G80" s="118">
        <v>20</v>
      </c>
      <c r="H80" s="116" t="s">
        <v>5</v>
      </c>
      <c r="I80" s="197">
        <v>24.084</v>
      </c>
      <c r="J80" s="74"/>
      <c r="K80" s="38">
        <f t="shared" si="6"/>
        <v>0</v>
      </c>
      <c r="L80" s="28">
        <f t="shared" si="8"/>
        <v>0</v>
      </c>
      <c r="M80" s="28">
        <f t="shared" si="9"/>
        <v>0</v>
      </c>
      <c r="N80" s="39">
        <f t="shared" si="7"/>
        <v>0</v>
      </c>
    </row>
    <row r="81" spans="1:14" s="42" customFormat="1" ht="18" customHeight="1">
      <c r="A81" s="27">
        <v>18</v>
      </c>
      <c r="B81" s="70" t="s">
        <v>55</v>
      </c>
      <c r="C81" s="118" t="s">
        <v>4</v>
      </c>
      <c r="D81" s="82">
        <v>4606411015624</v>
      </c>
      <c r="E81" s="60" t="s">
        <v>123</v>
      </c>
      <c r="F81" s="116" t="s">
        <v>85</v>
      </c>
      <c r="G81" s="118">
        <v>20</v>
      </c>
      <c r="H81" s="116" t="s">
        <v>5</v>
      </c>
      <c r="I81" s="197">
        <v>24.084</v>
      </c>
      <c r="J81" s="74"/>
      <c r="K81" s="38">
        <f t="shared" si="6"/>
        <v>0</v>
      </c>
      <c r="L81" s="28">
        <f t="shared" si="8"/>
        <v>0</v>
      </c>
      <c r="M81" s="28">
        <f t="shared" si="9"/>
        <v>0</v>
      </c>
      <c r="N81" s="39">
        <f t="shared" si="7"/>
        <v>0</v>
      </c>
    </row>
    <row r="82" spans="1:14" s="42" customFormat="1" ht="18" customHeight="1">
      <c r="A82" s="27">
        <v>19</v>
      </c>
      <c r="B82" s="70" t="s">
        <v>56</v>
      </c>
      <c r="C82" s="118" t="s">
        <v>4</v>
      </c>
      <c r="D82" s="82">
        <v>4606411015617</v>
      </c>
      <c r="E82" s="60" t="s">
        <v>124</v>
      </c>
      <c r="F82" s="116" t="s">
        <v>85</v>
      </c>
      <c r="G82" s="118">
        <v>20</v>
      </c>
      <c r="H82" s="116" t="s">
        <v>5</v>
      </c>
      <c r="I82" s="197">
        <v>24.084</v>
      </c>
      <c r="J82" s="74"/>
      <c r="K82" s="38">
        <f t="shared" si="6"/>
        <v>0</v>
      </c>
      <c r="L82" s="28">
        <f t="shared" si="8"/>
        <v>0</v>
      </c>
      <c r="M82" s="28">
        <f t="shared" si="9"/>
        <v>0</v>
      </c>
      <c r="N82" s="39">
        <f t="shared" si="7"/>
        <v>0</v>
      </c>
    </row>
    <row r="83" spans="1:14" s="42" customFormat="1" ht="18" customHeight="1">
      <c r="A83" s="27">
        <v>20</v>
      </c>
      <c r="B83" s="70" t="s">
        <v>175</v>
      </c>
      <c r="C83" s="118" t="s">
        <v>4</v>
      </c>
      <c r="D83" s="82">
        <v>4606411019141</v>
      </c>
      <c r="E83" s="62" t="s">
        <v>176</v>
      </c>
      <c r="F83" s="116" t="s">
        <v>85</v>
      </c>
      <c r="G83" s="118">
        <v>20</v>
      </c>
      <c r="H83" s="116" t="s">
        <v>5</v>
      </c>
      <c r="I83" s="197">
        <v>26.171999999999997</v>
      </c>
      <c r="J83" s="74"/>
      <c r="K83" s="38">
        <f t="shared" si="6"/>
        <v>0</v>
      </c>
      <c r="L83" s="28">
        <f>J83*2.2</f>
        <v>0</v>
      </c>
      <c r="M83" s="28">
        <f t="shared" si="9"/>
        <v>0</v>
      </c>
      <c r="N83" s="39">
        <f t="shared" si="7"/>
        <v>0</v>
      </c>
    </row>
    <row r="84" spans="1:14" s="42" customFormat="1" ht="18" customHeight="1">
      <c r="A84" s="27">
        <v>21</v>
      </c>
      <c r="B84" s="70" t="s">
        <v>70</v>
      </c>
      <c r="C84" s="118" t="s">
        <v>4</v>
      </c>
      <c r="D84" s="82">
        <v>4606411300799</v>
      </c>
      <c r="E84" s="60" t="s">
        <v>125</v>
      </c>
      <c r="F84" s="116" t="s">
        <v>86</v>
      </c>
      <c r="G84" s="118">
        <v>20</v>
      </c>
      <c r="H84" s="116" t="s">
        <v>5</v>
      </c>
      <c r="I84" s="197">
        <v>22.212</v>
      </c>
      <c r="J84" s="74"/>
      <c r="K84" s="38">
        <f t="shared" si="6"/>
        <v>0</v>
      </c>
      <c r="L84" s="28">
        <f>J84*2</f>
        <v>0</v>
      </c>
      <c r="M84" s="28">
        <f>J84*0.005</f>
        <v>0</v>
      </c>
      <c r="N84" s="39">
        <f>K84*I84</f>
        <v>0</v>
      </c>
    </row>
    <row r="85" spans="1:14" s="46" customFormat="1" ht="18" customHeight="1">
      <c r="A85" s="91"/>
      <c r="B85" s="94" t="s">
        <v>36</v>
      </c>
      <c r="C85" s="124"/>
      <c r="D85" s="91"/>
      <c r="E85" s="142"/>
      <c r="F85" s="122"/>
      <c r="G85" s="122"/>
      <c r="H85" s="149"/>
      <c r="I85" s="201"/>
      <c r="J85" s="90"/>
      <c r="K85" s="139"/>
      <c r="L85" s="140"/>
      <c r="M85" s="140"/>
      <c r="N85" s="141"/>
    </row>
    <row r="86" spans="1:14" s="42" customFormat="1" ht="18" customHeight="1">
      <c r="A86" s="27">
        <v>1</v>
      </c>
      <c r="B86" s="71" t="s">
        <v>39</v>
      </c>
      <c r="C86" s="126" t="s">
        <v>4</v>
      </c>
      <c r="D86" s="82">
        <v>4606411009999</v>
      </c>
      <c r="E86" s="60" t="s">
        <v>94</v>
      </c>
      <c r="F86" s="116" t="s">
        <v>127</v>
      </c>
      <c r="G86" s="118">
        <v>24</v>
      </c>
      <c r="H86" s="116" t="s">
        <v>5</v>
      </c>
      <c r="I86" s="204">
        <v>65.928</v>
      </c>
      <c r="J86" s="74"/>
      <c r="K86" s="38">
        <f>J86*G86</f>
        <v>0</v>
      </c>
      <c r="L86" s="28">
        <f>J86*9</f>
        <v>0</v>
      </c>
      <c r="M86" s="28">
        <f>J86*0.018</f>
        <v>0</v>
      </c>
      <c r="N86" s="39">
        <f>K86*I86</f>
        <v>0</v>
      </c>
    </row>
    <row r="87" spans="1:14" s="42" customFormat="1" ht="18" customHeight="1">
      <c r="A87" s="27">
        <v>2</v>
      </c>
      <c r="B87" s="71" t="s">
        <v>38</v>
      </c>
      <c r="C87" s="126" t="s">
        <v>4</v>
      </c>
      <c r="D87" s="82">
        <v>4606411009975</v>
      </c>
      <c r="E87" s="60" t="s">
        <v>95</v>
      </c>
      <c r="F87" s="116" t="s">
        <v>127</v>
      </c>
      <c r="G87" s="118">
        <v>24</v>
      </c>
      <c r="H87" s="116" t="s">
        <v>5</v>
      </c>
      <c r="I87" s="204">
        <v>65.928</v>
      </c>
      <c r="J87" s="74"/>
      <c r="K87" s="38">
        <f>J87*G87</f>
        <v>0</v>
      </c>
      <c r="L87" s="28">
        <f>J87*9</f>
        <v>0</v>
      </c>
      <c r="M87" s="28">
        <f>J87*0.018</f>
        <v>0</v>
      </c>
      <c r="N87" s="39">
        <f>K87*I87</f>
        <v>0</v>
      </c>
    </row>
    <row r="88" spans="1:14" s="42" customFormat="1" ht="18" customHeight="1">
      <c r="A88" s="27">
        <v>3</v>
      </c>
      <c r="B88" s="71" t="s">
        <v>37</v>
      </c>
      <c r="C88" s="126" t="s">
        <v>4</v>
      </c>
      <c r="D88" s="82">
        <v>4606411009982</v>
      </c>
      <c r="E88" s="60" t="s">
        <v>267</v>
      </c>
      <c r="F88" s="116" t="s">
        <v>187</v>
      </c>
      <c r="G88" s="118">
        <v>12</v>
      </c>
      <c r="H88" s="116" t="s">
        <v>5</v>
      </c>
      <c r="I88" s="204">
        <v>65.928</v>
      </c>
      <c r="J88" s="74"/>
      <c r="K88" s="38">
        <f>J88*G88</f>
        <v>0</v>
      </c>
      <c r="L88" s="28">
        <f>J88*4.5</f>
        <v>0</v>
      </c>
      <c r="M88" s="28">
        <f>J88*0.006</f>
        <v>0</v>
      </c>
      <c r="N88" s="39">
        <f>K88*I88</f>
        <v>0</v>
      </c>
    </row>
    <row r="89" spans="1:14" s="175" customFormat="1" ht="18" customHeight="1">
      <c r="A89" s="184">
        <v>4</v>
      </c>
      <c r="B89" s="176" t="s">
        <v>283</v>
      </c>
      <c r="C89" s="177" t="s">
        <v>4</v>
      </c>
      <c r="D89" s="178">
        <v>4606411031693</v>
      </c>
      <c r="E89" s="181" t="s">
        <v>284</v>
      </c>
      <c r="F89" s="180" t="s">
        <v>187</v>
      </c>
      <c r="G89" s="177">
        <v>12</v>
      </c>
      <c r="H89" s="180" t="s">
        <v>7</v>
      </c>
      <c r="I89" s="204">
        <v>103.332</v>
      </c>
      <c r="J89" s="167"/>
      <c r="K89" s="168">
        <f>J89*G89</f>
        <v>0</v>
      </c>
      <c r="L89" s="28">
        <f>J89*4.5</f>
        <v>0</v>
      </c>
      <c r="M89" s="28">
        <f>J89*0.006</f>
        <v>0</v>
      </c>
      <c r="N89" s="39">
        <f>K89*I89</f>
        <v>0</v>
      </c>
    </row>
    <row r="90" spans="1:14" s="46" customFormat="1" ht="17.25" customHeight="1">
      <c r="A90" s="140"/>
      <c r="B90" s="94" t="s">
        <v>40</v>
      </c>
      <c r="C90" s="150"/>
      <c r="D90" s="91"/>
      <c r="E90" s="142"/>
      <c r="F90" s="151"/>
      <c r="G90" s="151"/>
      <c r="H90" s="151"/>
      <c r="I90" s="202"/>
      <c r="J90" s="90"/>
      <c r="K90" s="139"/>
      <c r="L90" s="140"/>
      <c r="M90" s="140"/>
      <c r="N90" s="141"/>
    </row>
    <row r="91" spans="1:14" s="42" customFormat="1" ht="18" customHeight="1">
      <c r="A91" s="40">
        <v>1</v>
      </c>
      <c r="B91" s="73" t="s">
        <v>88</v>
      </c>
      <c r="C91" s="126" t="s">
        <v>4</v>
      </c>
      <c r="D91" s="82">
        <v>4606411006387</v>
      </c>
      <c r="E91" s="60" t="s">
        <v>96</v>
      </c>
      <c r="F91" s="116" t="s">
        <v>127</v>
      </c>
      <c r="G91" s="118">
        <v>24</v>
      </c>
      <c r="H91" s="116" t="s">
        <v>7</v>
      </c>
      <c r="I91" s="197">
        <v>66.408</v>
      </c>
      <c r="J91" s="74"/>
      <c r="K91" s="38">
        <f aca="true" t="shared" si="10" ref="K91:K105">J91*G91</f>
        <v>0</v>
      </c>
      <c r="L91" s="28">
        <f>J91*9</f>
        <v>0</v>
      </c>
      <c r="M91" s="28">
        <f aca="true" t="shared" si="11" ref="M91:M100">J91*0.018</f>
        <v>0</v>
      </c>
      <c r="N91" s="39">
        <f>K91*I91</f>
        <v>0</v>
      </c>
    </row>
    <row r="92" spans="1:14" s="42" customFormat="1" ht="18" customHeight="1">
      <c r="A92" s="40">
        <v>2</v>
      </c>
      <c r="B92" s="69" t="s">
        <v>12</v>
      </c>
      <c r="C92" s="126" t="s">
        <v>4</v>
      </c>
      <c r="D92" s="82">
        <v>4606411005731</v>
      </c>
      <c r="E92" s="60" t="s">
        <v>97</v>
      </c>
      <c r="F92" s="116" t="s">
        <v>127</v>
      </c>
      <c r="G92" s="118">
        <v>24</v>
      </c>
      <c r="H92" s="116" t="s">
        <v>5</v>
      </c>
      <c r="I92" s="204">
        <v>60</v>
      </c>
      <c r="J92" s="74"/>
      <c r="K92" s="38">
        <f t="shared" si="10"/>
        <v>0</v>
      </c>
      <c r="L92" s="28">
        <f>J92*9</f>
        <v>0</v>
      </c>
      <c r="M92" s="28">
        <f t="shared" si="11"/>
        <v>0</v>
      </c>
      <c r="N92" s="39">
        <f aca="true" t="shared" si="12" ref="N92:N102">K92*I92</f>
        <v>0</v>
      </c>
    </row>
    <row r="93" spans="1:14" s="42" customFormat="1" ht="18" customHeight="1">
      <c r="A93" s="40">
        <v>3</v>
      </c>
      <c r="B93" s="69" t="s">
        <v>42</v>
      </c>
      <c r="C93" s="126" t="s">
        <v>4</v>
      </c>
      <c r="D93" s="82">
        <v>4606411005670</v>
      </c>
      <c r="E93" s="60" t="s">
        <v>98</v>
      </c>
      <c r="F93" s="116" t="s">
        <v>127</v>
      </c>
      <c r="G93" s="118">
        <v>24</v>
      </c>
      <c r="H93" s="116" t="s">
        <v>5</v>
      </c>
      <c r="I93" s="204">
        <v>60</v>
      </c>
      <c r="J93" s="74"/>
      <c r="K93" s="38">
        <f t="shared" si="10"/>
        <v>0</v>
      </c>
      <c r="L93" s="28">
        <f>J93*9</f>
        <v>0</v>
      </c>
      <c r="M93" s="28">
        <f t="shared" si="11"/>
        <v>0</v>
      </c>
      <c r="N93" s="39">
        <f t="shared" si="12"/>
        <v>0</v>
      </c>
    </row>
    <row r="94" spans="1:14" s="42" customFormat="1" ht="18" customHeight="1">
      <c r="A94" s="40">
        <v>4</v>
      </c>
      <c r="B94" s="69" t="s">
        <v>41</v>
      </c>
      <c r="C94" s="126" t="s">
        <v>4</v>
      </c>
      <c r="D94" s="83">
        <v>4606411005656</v>
      </c>
      <c r="E94" s="60" t="s">
        <v>99</v>
      </c>
      <c r="F94" s="116" t="s">
        <v>127</v>
      </c>
      <c r="G94" s="118">
        <v>24</v>
      </c>
      <c r="H94" s="116" t="s">
        <v>5</v>
      </c>
      <c r="I94" s="204">
        <v>55.284</v>
      </c>
      <c r="J94" s="74"/>
      <c r="K94" s="38">
        <f t="shared" si="10"/>
        <v>0</v>
      </c>
      <c r="L94" s="28">
        <f>J94*9</f>
        <v>0</v>
      </c>
      <c r="M94" s="28">
        <f t="shared" si="11"/>
        <v>0</v>
      </c>
      <c r="N94" s="39">
        <f t="shared" si="12"/>
        <v>0</v>
      </c>
    </row>
    <row r="95" spans="1:14" s="42" customFormat="1" ht="18" customHeight="1">
      <c r="A95" s="40">
        <v>5</v>
      </c>
      <c r="B95" s="69" t="s">
        <v>133</v>
      </c>
      <c r="C95" s="126" t="s">
        <v>4</v>
      </c>
      <c r="D95" s="83">
        <v>4606411303929</v>
      </c>
      <c r="E95" s="60" t="s">
        <v>134</v>
      </c>
      <c r="F95" s="116" t="s">
        <v>137</v>
      </c>
      <c r="G95" s="118">
        <v>30</v>
      </c>
      <c r="H95" s="116" t="s">
        <v>7</v>
      </c>
      <c r="I95" s="197">
        <v>56.97599999999999</v>
      </c>
      <c r="J95" s="74"/>
      <c r="K95" s="38">
        <f t="shared" si="10"/>
        <v>0</v>
      </c>
      <c r="L95" s="28">
        <f aca="true" t="shared" si="13" ref="L95:L100">J95*12.21</f>
        <v>0</v>
      </c>
      <c r="M95" s="28">
        <f t="shared" si="11"/>
        <v>0</v>
      </c>
      <c r="N95" s="39">
        <f t="shared" si="12"/>
        <v>0</v>
      </c>
    </row>
    <row r="96" spans="1:14" s="42" customFormat="1" ht="18" customHeight="1">
      <c r="A96" s="40">
        <v>6</v>
      </c>
      <c r="B96" s="73" t="s">
        <v>89</v>
      </c>
      <c r="C96" s="126" t="s">
        <v>4</v>
      </c>
      <c r="D96" s="83">
        <v>4606411016089</v>
      </c>
      <c r="E96" s="60" t="s">
        <v>100</v>
      </c>
      <c r="F96" s="120" t="s">
        <v>137</v>
      </c>
      <c r="G96" s="118">
        <v>30</v>
      </c>
      <c r="H96" s="116" t="s">
        <v>7</v>
      </c>
      <c r="I96" s="197">
        <v>56.97599999999999</v>
      </c>
      <c r="J96" s="74"/>
      <c r="K96" s="38">
        <f t="shared" si="10"/>
        <v>0</v>
      </c>
      <c r="L96" s="28">
        <f t="shared" si="13"/>
        <v>0</v>
      </c>
      <c r="M96" s="28">
        <f t="shared" si="11"/>
        <v>0</v>
      </c>
      <c r="N96" s="39">
        <f t="shared" si="12"/>
        <v>0</v>
      </c>
    </row>
    <row r="97" spans="1:14" s="42" customFormat="1" ht="18" customHeight="1">
      <c r="A97" s="40">
        <v>7</v>
      </c>
      <c r="B97" s="73" t="s">
        <v>223</v>
      </c>
      <c r="C97" s="126" t="s">
        <v>4</v>
      </c>
      <c r="D97" s="83">
        <v>4606411021946</v>
      </c>
      <c r="E97" s="60" t="s">
        <v>224</v>
      </c>
      <c r="F97" s="120" t="s">
        <v>127</v>
      </c>
      <c r="G97" s="118">
        <v>24</v>
      </c>
      <c r="H97" s="116" t="s">
        <v>7</v>
      </c>
      <c r="I97" s="204">
        <v>57.336</v>
      </c>
      <c r="J97" s="74"/>
      <c r="K97" s="38">
        <f t="shared" si="10"/>
        <v>0</v>
      </c>
      <c r="L97" s="28">
        <f t="shared" si="13"/>
        <v>0</v>
      </c>
      <c r="M97" s="28">
        <f t="shared" si="11"/>
        <v>0</v>
      </c>
      <c r="N97" s="39">
        <f t="shared" si="12"/>
        <v>0</v>
      </c>
    </row>
    <row r="98" spans="1:14" s="42" customFormat="1" ht="18" customHeight="1">
      <c r="A98" s="40">
        <v>8</v>
      </c>
      <c r="B98" s="73" t="s">
        <v>135</v>
      </c>
      <c r="C98" s="126" t="s">
        <v>4</v>
      </c>
      <c r="D98" s="83">
        <v>4606411004529</v>
      </c>
      <c r="E98" s="60" t="s">
        <v>136</v>
      </c>
      <c r="F98" s="120" t="s">
        <v>137</v>
      </c>
      <c r="G98" s="118">
        <v>30</v>
      </c>
      <c r="H98" s="116" t="s">
        <v>7</v>
      </c>
      <c r="I98" s="204">
        <v>53.711999999999996</v>
      </c>
      <c r="J98" s="74"/>
      <c r="K98" s="38">
        <f t="shared" si="10"/>
        <v>0</v>
      </c>
      <c r="L98" s="28">
        <f t="shared" si="13"/>
        <v>0</v>
      </c>
      <c r="M98" s="28">
        <f t="shared" si="11"/>
        <v>0</v>
      </c>
      <c r="N98" s="39">
        <f t="shared" si="12"/>
        <v>0</v>
      </c>
    </row>
    <row r="99" spans="1:14" s="42" customFormat="1" ht="18" customHeight="1">
      <c r="A99" s="40">
        <v>9</v>
      </c>
      <c r="B99" s="73" t="s">
        <v>10</v>
      </c>
      <c r="C99" s="125" t="s">
        <v>8</v>
      </c>
      <c r="D99" s="83">
        <v>4606411007674</v>
      </c>
      <c r="E99" s="60" t="s">
        <v>101</v>
      </c>
      <c r="F99" s="120" t="s">
        <v>137</v>
      </c>
      <c r="G99" s="118">
        <v>30</v>
      </c>
      <c r="H99" s="116" t="s">
        <v>5</v>
      </c>
      <c r="I99" s="197">
        <v>47.448</v>
      </c>
      <c r="J99" s="74"/>
      <c r="K99" s="38">
        <f t="shared" si="10"/>
        <v>0</v>
      </c>
      <c r="L99" s="28">
        <f t="shared" si="13"/>
        <v>0</v>
      </c>
      <c r="M99" s="28">
        <f t="shared" si="11"/>
        <v>0</v>
      </c>
      <c r="N99" s="39">
        <f t="shared" si="12"/>
        <v>0</v>
      </c>
    </row>
    <row r="100" spans="1:14" s="42" customFormat="1" ht="18" customHeight="1">
      <c r="A100" s="40">
        <v>10</v>
      </c>
      <c r="B100" s="73" t="s">
        <v>17</v>
      </c>
      <c r="C100" s="125" t="s">
        <v>8</v>
      </c>
      <c r="D100" s="83">
        <v>4606411013163</v>
      </c>
      <c r="E100" s="60" t="s">
        <v>102</v>
      </c>
      <c r="F100" s="120" t="s">
        <v>137</v>
      </c>
      <c r="G100" s="118">
        <v>30</v>
      </c>
      <c r="H100" s="116" t="s">
        <v>5</v>
      </c>
      <c r="I100" s="197">
        <v>41.843999999999994</v>
      </c>
      <c r="J100" s="74"/>
      <c r="K100" s="38">
        <f t="shared" si="10"/>
        <v>0</v>
      </c>
      <c r="L100" s="28">
        <f t="shared" si="13"/>
        <v>0</v>
      </c>
      <c r="M100" s="28">
        <f t="shared" si="11"/>
        <v>0</v>
      </c>
      <c r="N100" s="39">
        <f t="shared" si="12"/>
        <v>0</v>
      </c>
    </row>
    <row r="101" spans="1:14" s="42" customFormat="1" ht="18" customHeight="1">
      <c r="A101" s="40">
        <v>11</v>
      </c>
      <c r="B101" s="73" t="s">
        <v>11</v>
      </c>
      <c r="C101" s="125" t="s">
        <v>8</v>
      </c>
      <c r="D101" s="83">
        <v>4606411020321</v>
      </c>
      <c r="E101" s="62" t="s">
        <v>214</v>
      </c>
      <c r="F101" s="120" t="s">
        <v>127</v>
      </c>
      <c r="G101" s="118">
        <v>24</v>
      </c>
      <c r="H101" s="116" t="s">
        <v>5</v>
      </c>
      <c r="I101" s="204">
        <v>46.044</v>
      </c>
      <c r="J101" s="74"/>
      <c r="K101" s="108">
        <f t="shared" si="10"/>
        <v>0</v>
      </c>
      <c r="L101" s="28">
        <f>J101*9</f>
        <v>0</v>
      </c>
      <c r="M101" s="28">
        <f>J101*0.018</f>
        <v>0</v>
      </c>
      <c r="N101" s="39">
        <f t="shared" si="12"/>
        <v>0</v>
      </c>
    </row>
    <row r="102" spans="1:14" s="42" customFormat="1" ht="18" customHeight="1">
      <c r="A102" s="40">
        <v>12</v>
      </c>
      <c r="B102" s="69" t="s">
        <v>9</v>
      </c>
      <c r="C102" s="125" t="s">
        <v>8</v>
      </c>
      <c r="D102" s="83">
        <v>4606411020345</v>
      </c>
      <c r="E102" s="62" t="s">
        <v>213</v>
      </c>
      <c r="F102" s="120" t="s">
        <v>127</v>
      </c>
      <c r="G102" s="118">
        <v>24</v>
      </c>
      <c r="H102" s="116" t="s">
        <v>5</v>
      </c>
      <c r="I102" s="204">
        <v>44.784</v>
      </c>
      <c r="J102" s="74"/>
      <c r="K102" s="108">
        <f t="shared" si="10"/>
        <v>0</v>
      </c>
      <c r="L102" s="28">
        <f>J102*9</f>
        <v>0</v>
      </c>
      <c r="M102" s="28">
        <f>J102*0.018</f>
        <v>0</v>
      </c>
      <c r="N102" s="39">
        <f t="shared" si="12"/>
        <v>0</v>
      </c>
    </row>
    <row r="103" spans="1:14" s="42" customFormat="1" ht="18" customHeight="1">
      <c r="A103" s="189">
        <v>13</v>
      </c>
      <c r="B103" s="190" t="s">
        <v>291</v>
      </c>
      <c r="C103" s="186" t="s">
        <v>4</v>
      </c>
      <c r="D103" s="191">
        <v>4606411031556</v>
      </c>
      <c r="E103" s="179" t="s">
        <v>292</v>
      </c>
      <c r="F103" s="182" t="s">
        <v>128</v>
      </c>
      <c r="G103" s="177">
        <v>24</v>
      </c>
      <c r="H103" s="180" t="s">
        <v>5</v>
      </c>
      <c r="I103" s="197">
        <v>52.884</v>
      </c>
      <c r="J103" s="74"/>
      <c r="K103" s="38">
        <f t="shared" si="10"/>
        <v>0</v>
      </c>
      <c r="L103" s="28">
        <f>J103*6.94</f>
        <v>0</v>
      </c>
      <c r="M103" s="28">
        <f>J103*0.01</f>
        <v>0</v>
      </c>
      <c r="N103" s="39">
        <f>K103*I103</f>
        <v>0</v>
      </c>
    </row>
    <row r="104" spans="1:14" s="42" customFormat="1" ht="18" customHeight="1">
      <c r="A104" s="189">
        <v>14</v>
      </c>
      <c r="B104" s="190" t="s">
        <v>293</v>
      </c>
      <c r="C104" s="186" t="s">
        <v>4</v>
      </c>
      <c r="D104" s="191">
        <v>4610180982223</v>
      </c>
      <c r="E104" s="179" t="s">
        <v>294</v>
      </c>
      <c r="F104" s="182" t="s">
        <v>128</v>
      </c>
      <c r="G104" s="177">
        <v>24</v>
      </c>
      <c r="H104" s="180" t="s">
        <v>7</v>
      </c>
      <c r="I104" s="197">
        <v>61.175999999999995</v>
      </c>
      <c r="J104" s="74"/>
      <c r="K104" s="38">
        <f t="shared" si="10"/>
        <v>0</v>
      </c>
      <c r="L104" s="28">
        <f>J104*6.94</f>
        <v>0</v>
      </c>
      <c r="M104" s="28">
        <f>J104*0.01</f>
        <v>0</v>
      </c>
      <c r="N104" s="39">
        <f>K104*I104</f>
        <v>0</v>
      </c>
    </row>
    <row r="105" spans="1:14" s="42" customFormat="1" ht="18" customHeight="1">
      <c r="A105" s="189">
        <v>15</v>
      </c>
      <c r="B105" s="190" t="s">
        <v>295</v>
      </c>
      <c r="C105" s="186" t="s">
        <v>4</v>
      </c>
      <c r="D105" s="191">
        <v>4606411031532</v>
      </c>
      <c r="E105" s="179" t="s">
        <v>296</v>
      </c>
      <c r="F105" s="182" t="s">
        <v>128</v>
      </c>
      <c r="G105" s="177">
        <v>24</v>
      </c>
      <c r="H105" s="180" t="s">
        <v>7</v>
      </c>
      <c r="I105" s="197">
        <v>55.404</v>
      </c>
      <c r="J105" s="74"/>
      <c r="K105" s="38">
        <f t="shared" si="10"/>
        <v>0</v>
      </c>
      <c r="L105" s="28">
        <f>J105*6.94</f>
        <v>0</v>
      </c>
      <c r="M105" s="28">
        <f>J105*0.01</f>
        <v>0</v>
      </c>
      <c r="N105" s="39">
        <f>K105*I105</f>
        <v>0</v>
      </c>
    </row>
    <row r="106" spans="1:14" s="42" customFormat="1" ht="18" customHeight="1">
      <c r="A106" s="105"/>
      <c r="B106" s="94" t="s">
        <v>35</v>
      </c>
      <c r="C106" s="124"/>
      <c r="D106" s="105"/>
      <c r="E106" s="152"/>
      <c r="F106" s="124"/>
      <c r="G106" s="153"/>
      <c r="H106" s="130"/>
      <c r="I106" s="198"/>
      <c r="J106" s="90"/>
      <c r="K106" s="145"/>
      <c r="L106" s="146"/>
      <c r="M106" s="146"/>
      <c r="N106" s="147"/>
    </row>
    <row r="107" spans="1:14" s="42" customFormat="1" ht="18" customHeight="1">
      <c r="A107" s="184">
        <v>1</v>
      </c>
      <c r="B107" s="185" t="s">
        <v>285</v>
      </c>
      <c r="C107" s="186" t="s">
        <v>4</v>
      </c>
      <c r="D107" s="178">
        <v>4606411031549</v>
      </c>
      <c r="E107" s="181" t="s">
        <v>286</v>
      </c>
      <c r="F107" s="180" t="s">
        <v>207</v>
      </c>
      <c r="G107" s="177">
        <v>12</v>
      </c>
      <c r="H107" s="187" t="s">
        <v>7</v>
      </c>
      <c r="I107" s="197">
        <v>49.199999999999996</v>
      </c>
      <c r="J107" s="74"/>
      <c r="K107" s="38">
        <f>J107*G107</f>
        <v>0</v>
      </c>
      <c r="L107" s="28">
        <f>J107*3.5</f>
        <v>0</v>
      </c>
      <c r="M107" s="28">
        <f>J107*0.005</f>
        <v>0</v>
      </c>
      <c r="N107" s="39">
        <f aca="true" t="shared" si="14" ref="N107:N135">K107*I107</f>
        <v>0</v>
      </c>
    </row>
    <row r="108" spans="1:14" s="42" customFormat="1" ht="18" customHeight="1">
      <c r="A108" s="27">
        <v>2</v>
      </c>
      <c r="B108" s="73" t="s">
        <v>16</v>
      </c>
      <c r="C108" s="126" t="s">
        <v>4</v>
      </c>
      <c r="D108" s="83">
        <v>4606411002402</v>
      </c>
      <c r="E108" s="60" t="s">
        <v>103</v>
      </c>
      <c r="F108" s="116" t="s">
        <v>127</v>
      </c>
      <c r="G108" s="118">
        <v>24</v>
      </c>
      <c r="H108" s="125" t="s">
        <v>5</v>
      </c>
      <c r="I108" s="197">
        <v>50.64</v>
      </c>
      <c r="J108" s="74"/>
      <c r="K108" s="38">
        <f>J108*G108</f>
        <v>0</v>
      </c>
      <c r="L108" s="28">
        <f>J108*9</f>
        <v>0</v>
      </c>
      <c r="M108" s="28">
        <f>J108*0.018</f>
        <v>0</v>
      </c>
      <c r="N108" s="39">
        <f t="shared" si="14"/>
        <v>0</v>
      </c>
    </row>
    <row r="109" spans="1:14" s="42" customFormat="1" ht="18" customHeight="1">
      <c r="A109" s="27">
        <v>3</v>
      </c>
      <c r="B109" s="73" t="s">
        <v>13</v>
      </c>
      <c r="C109" s="126" t="s">
        <v>4</v>
      </c>
      <c r="D109" s="83">
        <v>4606411000422</v>
      </c>
      <c r="E109" s="60" t="s">
        <v>104</v>
      </c>
      <c r="F109" s="116" t="s">
        <v>127</v>
      </c>
      <c r="G109" s="118">
        <v>24</v>
      </c>
      <c r="H109" s="125" t="s">
        <v>5</v>
      </c>
      <c r="I109" s="197">
        <v>49.895999999999994</v>
      </c>
      <c r="J109" s="74"/>
      <c r="K109" s="38">
        <f>J109*G109</f>
        <v>0</v>
      </c>
      <c r="L109" s="28">
        <f>J109*9</f>
        <v>0</v>
      </c>
      <c r="M109" s="28">
        <f>J109*0.018</f>
        <v>0</v>
      </c>
      <c r="N109" s="39">
        <f t="shared" si="14"/>
        <v>0</v>
      </c>
    </row>
    <row r="110" spans="1:14" s="42" customFormat="1" ht="18" customHeight="1">
      <c r="A110" s="27">
        <v>4</v>
      </c>
      <c r="B110" s="73" t="s">
        <v>14</v>
      </c>
      <c r="C110" s="126" t="s">
        <v>4</v>
      </c>
      <c r="D110" s="83">
        <v>4606411000545</v>
      </c>
      <c r="E110" s="60" t="s">
        <v>105</v>
      </c>
      <c r="F110" s="116" t="s">
        <v>127</v>
      </c>
      <c r="G110" s="118">
        <v>24</v>
      </c>
      <c r="H110" s="125" t="s">
        <v>5</v>
      </c>
      <c r="I110" s="197">
        <v>49.895999999999994</v>
      </c>
      <c r="J110" s="74"/>
      <c r="K110" s="38">
        <f>J110*G110</f>
        <v>0</v>
      </c>
      <c r="L110" s="28">
        <f>J110*9</f>
        <v>0</v>
      </c>
      <c r="M110" s="28">
        <f>J110*0.018</f>
        <v>0</v>
      </c>
      <c r="N110" s="39">
        <f t="shared" si="14"/>
        <v>0</v>
      </c>
    </row>
    <row r="111" spans="1:14" s="42" customFormat="1" ht="18" customHeight="1">
      <c r="A111" s="27">
        <v>5</v>
      </c>
      <c r="B111" s="73" t="s">
        <v>15</v>
      </c>
      <c r="C111" s="126" t="s">
        <v>4</v>
      </c>
      <c r="D111" s="83">
        <v>4606411000583</v>
      </c>
      <c r="E111" s="60" t="s">
        <v>106</v>
      </c>
      <c r="F111" s="116" t="s">
        <v>127</v>
      </c>
      <c r="G111" s="118">
        <v>24</v>
      </c>
      <c r="H111" s="125" t="s">
        <v>5</v>
      </c>
      <c r="I111" s="197">
        <v>50.64</v>
      </c>
      <c r="J111" s="74"/>
      <c r="K111" s="38">
        <f>J111*G111</f>
        <v>0</v>
      </c>
      <c r="L111" s="28">
        <f>J111*9</f>
        <v>0</v>
      </c>
      <c r="M111" s="28">
        <f>J111*0.018</f>
        <v>0</v>
      </c>
      <c r="N111" s="39">
        <f t="shared" si="14"/>
        <v>0</v>
      </c>
    </row>
    <row r="112" spans="1:14" s="42" customFormat="1" ht="18" customHeight="1">
      <c r="A112" s="157"/>
      <c r="B112" s="163" t="s">
        <v>217</v>
      </c>
      <c r="C112" s="158"/>
      <c r="D112" s="159"/>
      <c r="E112" s="160"/>
      <c r="F112" s="161"/>
      <c r="G112" s="161"/>
      <c r="H112" s="161"/>
      <c r="I112" s="203"/>
      <c r="J112" s="162"/>
      <c r="K112" s="164"/>
      <c r="L112" s="165"/>
      <c r="M112" s="165"/>
      <c r="N112" s="166"/>
    </row>
    <row r="113" spans="1:14" s="42" customFormat="1" ht="18" customHeight="1">
      <c r="A113" s="27">
        <v>1</v>
      </c>
      <c r="B113" s="73" t="s">
        <v>218</v>
      </c>
      <c r="C113" s="126" t="s">
        <v>4</v>
      </c>
      <c r="D113" s="83">
        <v>4606411020284</v>
      </c>
      <c r="E113" s="62" t="s">
        <v>219</v>
      </c>
      <c r="F113" s="116" t="s">
        <v>127</v>
      </c>
      <c r="G113" s="118">
        <v>24</v>
      </c>
      <c r="H113" s="125" t="s">
        <v>5</v>
      </c>
      <c r="I113" s="197">
        <v>60</v>
      </c>
      <c r="J113" s="74"/>
      <c r="K113" s="38">
        <f>J113*G113</f>
        <v>0</v>
      </c>
      <c r="L113" s="28">
        <f>J113*9</f>
        <v>0</v>
      </c>
      <c r="M113" s="28">
        <f>J113*0.018</f>
        <v>0</v>
      </c>
      <c r="N113" s="39">
        <f t="shared" si="14"/>
        <v>0</v>
      </c>
    </row>
    <row r="114" spans="1:14" s="42" customFormat="1" ht="18" customHeight="1">
      <c r="A114" s="27">
        <v>2</v>
      </c>
      <c r="B114" s="73" t="s">
        <v>220</v>
      </c>
      <c r="C114" s="126" t="s">
        <v>4</v>
      </c>
      <c r="D114" s="83">
        <v>4606411020307</v>
      </c>
      <c r="E114" s="62" t="s">
        <v>222</v>
      </c>
      <c r="F114" s="116" t="s">
        <v>221</v>
      </c>
      <c r="G114" s="118">
        <v>24</v>
      </c>
      <c r="H114" s="125" t="s">
        <v>5</v>
      </c>
      <c r="I114" s="197">
        <v>60</v>
      </c>
      <c r="J114" s="74"/>
      <c r="K114" s="38">
        <f>J114*G114</f>
        <v>0</v>
      </c>
      <c r="L114" s="28">
        <f>J114*9</f>
        <v>0</v>
      </c>
      <c r="M114" s="28">
        <f>J114*0.018</f>
        <v>0</v>
      </c>
      <c r="N114" s="39">
        <f t="shared" si="14"/>
        <v>0</v>
      </c>
    </row>
    <row r="115" spans="1:14" s="46" customFormat="1" ht="18" customHeight="1">
      <c r="A115" s="91"/>
      <c r="B115" s="94" t="s">
        <v>69</v>
      </c>
      <c r="C115" s="128"/>
      <c r="D115" s="154"/>
      <c r="E115" s="137"/>
      <c r="F115" s="122"/>
      <c r="G115" s="122"/>
      <c r="H115" s="122"/>
      <c r="I115" s="198"/>
      <c r="J115" s="90"/>
      <c r="K115" s="139"/>
      <c r="L115" s="140"/>
      <c r="M115" s="140"/>
      <c r="N115" s="141"/>
    </row>
    <row r="116" spans="1:14" s="42" customFormat="1" ht="18" customHeight="1">
      <c r="A116" s="85">
        <v>1</v>
      </c>
      <c r="B116" s="156" t="s">
        <v>271</v>
      </c>
      <c r="C116" s="126" t="s">
        <v>92</v>
      </c>
      <c r="D116" s="82">
        <v>4606411018823</v>
      </c>
      <c r="E116" s="62" t="s">
        <v>273</v>
      </c>
      <c r="F116" s="116" t="s">
        <v>216</v>
      </c>
      <c r="G116" s="118">
        <v>48</v>
      </c>
      <c r="H116" s="125" t="s">
        <v>7</v>
      </c>
      <c r="I116" s="197">
        <v>62.135999999999996</v>
      </c>
      <c r="J116" s="89"/>
      <c r="K116" s="38">
        <f aca="true" t="shared" si="15" ref="K116:K123">J116*G116</f>
        <v>0</v>
      </c>
      <c r="L116" s="28">
        <f aca="true" t="shared" si="16" ref="L116:L123">J116*6</f>
        <v>0</v>
      </c>
      <c r="M116" s="28">
        <f>J116*0.02</f>
        <v>0</v>
      </c>
      <c r="N116" s="39">
        <f>K116*I116</f>
        <v>0</v>
      </c>
    </row>
    <row r="117" spans="1:15" s="46" customFormat="1" ht="40.5" hidden="1">
      <c r="A117" s="85">
        <v>2</v>
      </c>
      <c r="B117" s="115" t="s">
        <v>268</v>
      </c>
      <c r="C117" s="171" t="s">
        <v>92</v>
      </c>
      <c r="D117" s="83">
        <v>4606411301574</v>
      </c>
      <c r="E117" s="172" t="s">
        <v>269</v>
      </c>
      <c r="F117" s="173" t="s">
        <v>270</v>
      </c>
      <c r="G117" s="118">
        <v>48</v>
      </c>
      <c r="H117" s="125" t="s">
        <v>7</v>
      </c>
      <c r="I117" s="197">
        <v>106.2</v>
      </c>
      <c r="J117" s="89"/>
      <c r="K117" s="38">
        <f t="shared" si="15"/>
        <v>0</v>
      </c>
      <c r="L117" s="28">
        <f>J117*15.8</f>
        <v>0</v>
      </c>
      <c r="M117" s="28">
        <f>J117*0.023</f>
        <v>0</v>
      </c>
      <c r="N117" s="39">
        <f>K117*I117</f>
        <v>0</v>
      </c>
      <c r="O117" s="174"/>
    </row>
    <row r="118" spans="1:14" s="42" customFormat="1" ht="18" customHeight="1">
      <c r="A118" s="85">
        <v>2</v>
      </c>
      <c r="B118" s="156" t="s">
        <v>272</v>
      </c>
      <c r="C118" s="126" t="s">
        <v>92</v>
      </c>
      <c r="D118" s="82">
        <v>4606411018878</v>
      </c>
      <c r="E118" s="62" t="s">
        <v>215</v>
      </c>
      <c r="F118" s="116" t="s">
        <v>216</v>
      </c>
      <c r="G118" s="118">
        <v>48</v>
      </c>
      <c r="H118" s="125" t="s">
        <v>7</v>
      </c>
      <c r="I118" s="197">
        <v>53.1</v>
      </c>
      <c r="J118" s="89"/>
      <c r="K118" s="38">
        <f t="shared" si="15"/>
        <v>0</v>
      </c>
      <c r="L118" s="28">
        <f t="shared" si="16"/>
        <v>0</v>
      </c>
      <c r="M118" s="28">
        <f>J118*0.02</f>
        <v>0</v>
      </c>
      <c r="N118" s="39">
        <f>K118*I118</f>
        <v>0</v>
      </c>
    </row>
    <row r="119" spans="1:14" s="42" customFormat="1" ht="18" customHeight="1">
      <c r="A119" s="85">
        <v>3</v>
      </c>
      <c r="B119" s="156" t="s">
        <v>274</v>
      </c>
      <c r="C119" s="126" t="s">
        <v>4</v>
      </c>
      <c r="D119" s="82">
        <v>4606411018922</v>
      </c>
      <c r="E119" s="62" t="s">
        <v>278</v>
      </c>
      <c r="F119" s="116" t="s">
        <v>275</v>
      </c>
      <c r="G119" s="118">
        <v>12</v>
      </c>
      <c r="H119" s="125" t="s">
        <v>7</v>
      </c>
      <c r="I119" s="197">
        <v>66.84</v>
      </c>
      <c r="J119" s="89"/>
      <c r="K119" s="38">
        <f t="shared" si="15"/>
        <v>0</v>
      </c>
      <c r="L119" s="28">
        <f>J119*6</f>
        <v>0</v>
      </c>
      <c r="M119" s="28">
        <f>J119*0.008</f>
        <v>0</v>
      </c>
      <c r="N119" s="39">
        <f>K119*I119</f>
        <v>0</v>
      </c>
    </row>
    <row r="120" spans="1:14" s="42" customFormat="1" ht="18" customHeight="1">
      <c r="A120" s="85">
        <v>4</v>
      </c>
      <c r="B120" s="156" t="s">
        <v>53</v>
      </c>
      <c r="C120" s="126" t="s">
        <v>4</v>
      </c>
      <c r="D120" s="82">
        <v>4606411012883</v>
      </c>
      <c r="E120" s="62" t="s">
        <v>107</v>
      </c>
      <c r="F120" s="116" t="s">
        <v>93</v>
      </c>
      <c r="G120" s="118">
        <v>12</v>
      </c>
      <c r="H120" s="125" t="s">
        <v>7</v>
      </c>
      <c r="I120" s="197">
        <v>63.599999999999994</v>
      </c>
      <c r="J120" s="89"/>
      <c r="K120" s="38">
        <f t="shared" si="15"/>
        <v>0</v>
      </c>
      <c r="L120" s="28">
        <f t="shared" si="16"/>
        <v>0</v>
      </c>
      <c r="M120" s="28">
        <f>J120*0.008</f>
        <v>0</v>
      </c>
      <c r="N120" s="39">
        <f t="shared" si="14"/>
        <v>0</v>
      </c>
    </row>
    <row r="121" spans="1:14" s="42" customFormat="1" ht="18" customHeight="1">
      <c r="A121" s="85">
        <v>5</v>
      </c>
      <c r="B121" s="156" t="s">
        <v>90</v>
      </c>
      <c r="C121" s="126" t="s">
        <v>4</v>
      </c>
      <c r="D121" s="82">
        <v>4606411012869</v>
      </c>
      <c r="E121" s="62" t="s">
        <v>109</v>
      </c>
      <c r="F121" s="116" t="s">
        <v>93</v>
      </c>
      <c r="G121" s="118">
        <v>12</v>
      </c>
      <c r="H121" s="125" t="s">
        <v>7</v>
      </c>
      <c r="I121" s="197">
        <v>54.083999999999996</v>
      </c>
      <c r="J121" s="89"/>
      <c r="K121" s="38">
        <f t="shared" si="15"/>
        <v>0</v>
      </c>
      <c r="L121" s="28">
        <f t="shared" si="16"/>
        <v>0</v>
      </c>
      <c r="M121" s="28">
        <f>J121*0.008</f>
        <v>0</v>
      </c>
      <c r="N121" s="39">
        <f t="shared" si="14"/>
        <v>0</v>
      </c>
    </row>
    <row r="122" spans="1:14" s="42" customFormat="1" ht="18" customHeight="1">
      <c r="A122" s="85">
        <v>6</v>
      </c>
      <c r="B122" s="156" t="s">
        <v>91</v>
      </c>
      <c r="C122" s="126" t="s">
        <v>4</v>
      </c>
      <c r="D122" s="82">
        <v>4606411012876</v>
      </c>
      <c r="E122" s="62" t="s">
        <v>110</v>
      </c>
      <c r="F122" s="116" t="s">
        <v>93</v>
      </c>
      <c r="G122" s="118">
        <v>12</v>
      </c>
      <c r="H122" s="125" t="s">
        <v>7</v>
      </c>
      <c r="I122" s="197">
        <v>56.436</v>
      </c>
      <c r="J122" s="89"/>
      <c r="K122" s="38">
        <f t="shared" si="15"/>
        <v>0</v>
      </c>
      <c r="L122" s="28">
        <f t="shared" si="16"/>
        <v>0</v>
      </c>
      <c r="M122" s="28">
        <f>J122*0.008</f>
        <v>0</v>
      </c>
      <c r="N122" s="39">
        <f t="shared" si="14"/>
        <v>0</v>
      </c>
    </row>
    <row r="123" spans="1:14" s="42" customFormat="1" ht="18" customHeight="1">
      <c r="A123" s="85">
        <v>7</v>
      </c>
      <c r="B123" s="156" t="s">
        <v>52</v>
      </c>
      <c r="C123" s="126" t="s">
        <v>4</v>
      </c>
      <c r="D123" s="82">
        <v>4606411012890</v>
      </c>
      <c r="E123" s="63" t="s">
        <v>108</v>
      </c>
      <c r="F123" s="116" t="s">
        <v>93</v>
      </c>
      <c r="G123" s="118">
        <v>12</v>
      </c>
      <c r="H123" s="125" t="s">
        <v>7</v>
      </c>
      <c r="I123" s="197">
        <v>41.76</v>
      </c>
      <c r="J123" s="89"/>
      <c r="K123" s="38">
        <f t="shared" si="15"/>
        <v>0</v>
      </c>
      <c r="L123" s="28">
        <f t="shared" si="16"/>
        <v>0</v>
      </c>
      <c r="M123" s="28">
        <f>J123*0.008</f>
        <v>0</v>
      </c>
      <c r="N123" s="39">
        <f t="shared" si="14"/>
        <v>0</v>
      </c>
    </row>
    <row r="124" spans="1:15" s="42" customFormat="1" ht="20.25" hidden="1">
      <c r="A124" s="95"/>
      <c r="B124" s="100" t="s">
        <v>148</v>
      </c>
      <c r="C124" s="96"/>
      <c r="D124" s="97"/>
      <c r="E124" s="98"/>
      <c r="F124" s="99"/>
      <c r="G124" s="95"/>
      <c r="H124" s="99"/>
      <c r="I124" s="99"/>
      <c r="J124" s="97"/>
      <c r="K124" s="38"/>
      <c r="L124" s="28"/>
      <c r="M124" s="28"/>
      <c r="N124" s="39"/>
      <c r="O124" s="41"/>
    </row>
    <row r="125" spans="1:15" s="42" customFormat="1" ht="40.5" hidden="1">
      <c r="A125" s="27">
        <v>1</v>
      </c>
      <c r="B125" s="73" t="s">
        <v>160</v>
      </c>
      <c r="C125" s="72" t="s">
        <v>149</v>
      </c>
      <c r="D125" s="82">
        <v>4606411018052</v>
      </c>
      <c r="E125" s="63" t="s">
        <v>163</v>
      </c>
      <c r="F125" s="102" t="s">
        <v>161</v>
      </c>
      <c r="G125" s="27">
        <v>10</v>
      </c>
      <c r="H125" s="103" t="s">
        <v>143</v>
      </c>
      <c r="I125" s="103"/>
      <c r="J125" s="54"/>
      <c r="K125" s="38">
        <f aca="true" t="shared" si="17" ref="K125:K135">J125*G125</f>
        <v>0</v>
      </c>
      <c r="L125" s="28">
        <f>J125*3.2</f>
        <v>0</v>
      </c>
      <c r="M125" s="28">
        <f aca="true" t="shared" si="18" ref="M125:M135">J125*0.017</f>
        <v>0</v>
      </c>
      <c r="N125" s="39">
        <f t="shared" si="14"/>
        <v>0</v>
      </c>
      <c r="O125" s="41"/>
    </row>
    <row r="126" spans="1:15" s="42" customFormat="1" ht="40.5" hidden="1">
      <c r="A126" s="27">
        <v>2</v>
      </c>
      <c r="B126" s="101" t="s">
        <v>159</v>
      </c>
      <c r="C126" s="72" t="s">
        <v>149</v>
      </c>
      <c r="D126" s="82">
        <v>4606411018076</v>
      </c>
      <c r="E126" s="63" t="s">
        <v>173</v>
      </c>
      <c r="F126" s="102" t="s">
        <v>161</v>
      </c>
      <c r="G126" s="27">
        <v>10</v>
      </c>
      <c r="H126" s="103" t="s">
        <v>143</v>
      </c>
      <c r="I126" s="103"/>
      <c r="J126" s="54"/>
      <c r="K126" s="38">
        <f t="shared" si="17"/>
        <v>0</v>
      </c>
      <c r="L126" s="28">
        <f>J126*3.2</f>
        <v>0</v>
      </c>
      <c r="M126" s="28">
        <f t="shared" si="18"/>
        <v>0</v>
      </c>
      <c r="N126" s="39">
        <f t="shared" si="14"/>
        <v>0</v>
      </c>
      <c r="O126" s="41"/>
    </row>
    <row r="127" spans="1:15" s="42" customFormat="1" ht="40.5" hidden="1">
      <c r="A127" s="27">
        <v>3</v>
      </c>
      <c r="B127" s="101" t="s">
        <v>158</v>
      </c>
      <c r="C127" s="72" t="s">
        <v>149</v>
      </c>
      <c r="D127" s="82">
        <v>4606411018182</v>
      </c>
      <c r="E127" s="63" t="s">
        <v>164</v>
      </c>
      <c r="F127" s="102" t="s">
        <v>161</v>
      </c>
      <c r="G127" s="27">
        <v>10</v>
      </c>
      <c r="H127" s="103" t="s">
        <v>143</v>
      </c>
      <c r="I127" s="103"/>
      <c r="J127" s="54"/>
      <c r="K127" s="38">
        <f t="shared" si="17"/>
        <v>0</v>
      </c>
      <c r="L127" s="28">
        <f>J127*3.2</f>
        <v>0</v>
      </c>
      <c r="M127" s="28">
        <f t="shared" si="18"/>
        <v>0</v>
      </c>
      <c r="N127" s="39">
        <f t="shared" si="14"/>
        <v>0</v>
      </c>
      <c r="O127" s="41"/>
    </row>
    <row r="128" spans="1:15" s="42" customFormat="1" ht="40.5" hidden="1">
      <c r="A128" s="27">
        <v>4</v>
      </c>
      <c r="B128" s="101" t="s">
        <v>157</v>
      </c>
      <c r="C128" s="72" t="s">
        <v>149</v>
      </c>
      <c r="D128" s="82">
        <v>4606411018120</v>
      </c>
      <c r="E128" s="63" t="s">
        <v>172</v>
      </c>
      <c r="F128" s="102" t="s">
        <v>161</v>
      </c>
      <c r="G128" s="27">
        <v>10</v>
      </c>
      <c r="H128" s="103" t="s">
        <v>143</v>
      </c>
      <c r="I128" s="103"/>
      <c r="J128" s="54"/>
      <c r="K128" s="38">
        <f t="shared" si="17"/>
        <v>0</v>
      </c>
      <c r="L128" s="28">
        <f>J128*3.2</f>
        <v>0</v>
      </c>
      <c r="M128" s="28">
        <f t="shared" si="18"/>
        <v>0</v>
      </c>
      <c r="N128" s="39">
        <f t="shared" si="14"/>
        <v>0</v>
      </c>
      <c r="O128" s="41"/>
    </row>
    <row r="129" spans="1:15" s="42" customFormat="1" ht="40.5" hidden="1">
      <c r="A129" s="27">
        <v>5</v>
      </c>
      <c r="B129" s="101" t="s">
        <v>156</v>
      </c>
      <c r="C129" s="72" t="s">
        <v>149</v>
      </c>
      <c r="D129" s="82">
        <v>4606411018069</v>
      </c>
      <c r="E129" s="63" t="s">
        <v>169</v>
      </c>
      <c r="F129" s="102" t="s">
        <v>161</v>
      </c>
      <c r="G129" s="27">
        <v>10</v>
      </c>
      <c r="H129" s="103" t="s">
        <v>143</v>
      </c>
      <c r="I129" s="103"/>
      <c r="J129" s="54"/>
      <c r="K129" s="38">
        <f t="shared" si="17"/>
        <v>0</v>
      </c>
      <c r="L129" s="28">
        <f>J129*3.2</f>
        <v>0</v>
      </c>
      <c r="M129" s="28">
        <f t="shared" si="18"/>
        <v>0</v>
      </c>
      <c r="N129" s="39">
        <f t="shared" si="14"/>
        <v>0</v>
      </c>
      <c r="O129" s="41"/>
    </row>
    <row r="130" spans="1:15" s="42" customFormat="1" ht="40.5" hidden="1">
      <c r="A130" s="27">
        <v>6</v>
      </c>
      <c r="B130" s="101" t="s">
        <v>155</v>
      </c>
      <c r="C130" s="72" t="s">
        <v>149</v>
      </c>
      <c r="D130" s="82">
        <v>4606411018175</v>
      </c>
      <c r="E130" s="63" t="s">
        <v>166</v>
      </c>
      <c r="F130" s="102" t="s">
        <v>162</v>
      </c>
      <c r="G130" s="27">
        <v>10</v>
      </c>
      <c r="H130" s="103" t="s">
        <v>143</v>
      </c>
      <c r="I130" s="103"/>
      <c r="J130" s="54"/>
      <c r="K130" s="38">
        <f t="shared" si="17"/>
        <v>0</v>
      </c>
      <c r="L130" s="28">
        <f aca="true" t="shared" si="19" ref="L130:L135">J130*3</f>
        <v>0</v>
      </c>
      <c r="M130" s="28">
        <f t="shared" si="18"/>
        <v>0</v>
      </c>
      <c r="N130" s="39">
        <f t="shared" si="14"/>
        <v>0</v>
      </c>
      <c r="O130" s="41"/>
    </row>
    <row r="131" spans="1:15" s="42" customFormat="1" ht="40.5" hidden="1">
      <c r="A131" s="27">
        <v>7</v>
      </c>
      <c r="B131" s="101" t="s">
        <v>154</v>
      </c>
      <c r="C131" s="72" t="s">
        <v>149</v>
      </c>
      <c r="D131" s="82">
        <v>4606411018199</v>
      </c>
      <c r="E131" s="63" t="s">
        <v>165</v>
      </c>
      <c r="F131" s="102" t="s">
        <v>162</v>
      </c>
      <c r="G131" s="27">
        <v>10</v>
      </c>
      <c r="H131" s="103" t="s">
        <v>143</v>
      </c>
      <c r="I131" s="103"/>
      <c r="J131" s="54"/>
      <c r="K131" s="38">
        <f t="shared" si="17"/>
        <v>0</v>
      </c>
      <c r="L131" s="28">
        <f t="shared" si="19"/>
        <v>0</v>
      </c>
      <c r="M131" s="28">
        <f t="shared" si="18"/>
        <v>0</v>
      </c>
      <c r="N131" s="39">
        <f t="shared" si="14"/>
        <v>0</v>
      </c>
      <c r="O131" s="41"/>
    </row>
    <row r="132" spans="1:15" s="42" customFormat="1" ht="40.5" hidden="1">
      <c r="A132" s="27">
        <v>8</v>
      </c>
      <c r="B132" s="101" t="s">
        <v>153</v>
      </c>
      <c r="C132" s="72" t="s">
        <v>149</v>
      </c>
      <c r="D132" s="82">
        <v>4606411018083</v>
      </c>
      <c r="E132" s="63" t="s">
        <v>167</v>
      </c>
      <c r="F132" s="102" t="s">
        <v>162</v>
      </c>
      <c r="G132" s="27">
        <v>10</v>
      </c>
      <c r="H132" s="103" t="s">
        <v>143</v>
      </c>
      <c r="I132" s="103"/>
      <c r="J132" s="54"/>
      <c r="K132" s="38">
        <f t="shared" si="17"/>
        <v>0</v>
      </c>
      <c r="L132" s="28">
        <f t="shared" si="19"/>
        <v>0</v>
      </c>
      <c r="M132" s="28">
        <f t="shared" si="18"/>
        <v>0</v>
      </c>
      <c r="N132" s="39">
        <f t="shared" si="14"/>
        <v>0</v>
      </c>
      <c r="O132" s="41"/>
    </row>
    <row r="133" spans="1:15" s="42" customFormat="1" ht="40.5" hidden="1">
      <c r="A133" s="27">
        <v>9</v>
      </c>
      <c r="B133" s="101" t="s">
        <v>152</v>
      </c>
      <c r="C133" s="72" t="s">
        <v>149</v>
      </c>
      <c r="D133" s="82">
        <v>4606411018083</v>
      </c>
      <c r="E133" s="63" t="s">
        <v>168</v>
      </c>
      <c r="F133" s="102" t="s">
        <v>162</v>
      </c>
      <c r="G133" s="27">
        <v>10</v>
      </c>
      <c r="H133" s="103" t="s">
        <v>143</v>
      </c>
      <c r="I133" s="103"/>
      <c r="J133" s="54"/>
      <c r="K133" s="38">
        <f t="shared" si="17"/>
        <v>0</v>
      </c>
      <c r="L133" s="28">
        <f t="shared" si="19"/>
        <v>0</v>
      </c>
      <c r="M133" s="28">
        <f t="shared" si="18"/>
        <v>0</v>
      </c>
      <c r="N133" s="39">
        <f t="shared" si="14"/>
        <v>0</v>
      </c>
      <c r="O133" s="41"/>
    </row>
    <row r="134" spans="1:15" s="42" customFormat="1" ht="40.5" hidden="1">
      <c r="A134" s="27">
        <v>10</v>
      </c>
      <c r="B134" s="101" t="s">
        <v>151</v>
      </c>
      <c r="C134" s="72" t="s">
        <v>149</v>
      </c>
      <c r="D134" s="82">
        <v>4606411018090</v>
      </c>
      <c r="E134" s="63" t="s">
        <v>170</v>
      </c>
      <c r="F134" s="102" t="s">
        <v>162</v>
      </c>
      <c r="G134" s="27">
        <v>10</v>
      </c>
      <c r="H134" s="103" t="s">
        <v>143</v>
      </c>
      <c r="I134" s="103"/>
      <c r="J134" s="54"/>
      <c r="K134" s="38">
        <f t="shared" si="17"/>
        <v>0</v>
      </c>
      <c r="L134" s="28">
        <f t="shared" si="19"/>
        <v>0</v>
      </c>
      <c r="M134" s="28">
        <f t="shared" si="18"/>
        <v>0</v>
      </c>
      <c r="N134" s="39">
        <f t="shared" si="14"/>
        <v>0</v>
      </c>
      <c r="O134" s="41"/>
    </row>
    <row r="135" spans="1:15" s="42" customFormat="1" ht="40.5" hidden="1">
      <c r="A135" s="27">
        <v>11</v>
      </c>
      <c r="B135" s="101" t="s">
        <v>150</v>
      </c>
      <c r="C135" s="72" t="s">
        <v>149</v>
      </c>
      <c r="D135" s="82">
        <v>4606411018113</v>
      </c>
      <c r="E135" s="63" t="s">
        <v>171</v>
      </c>
      <c r="F135" s="102" t="s">
        <v>162</v>
      </c>
      <c r="G135" s="27">
        <v>10</v>
      </c>
      <c r="H135" s="103" t="s">
        <v>143</v>
      </c>
      <c r="I135" s="103"/>
      <c r="J135" s="54"/>
      <c r="K135" s="38">
        <f t="shared" si="17"/>
        <v>0</v>
      </c>
      <c r="L135" s="28">
        <f t="shared" si="19"/>
        <v>0</v>
      </c>
      <c r="M135" s="28">
        <f t="shared" si="18"/>
        <v>0</v>
      </c>
      <c r="N135" s="39">
        <f t="shared" si="14"/>
        <v>0</v>
      </c>
      <c r="O135" s="41"/>
    </row>
    <row r="136" spans="1:15" s="42" customFormat="1" ht="20.25">
      <c r="A136" s="43"/>
      <c r="C136" s="43"/>
      <c r="D136" s="43"/>
      <c r="E136" s="64"/>
      <c r="F136" s="43"/>
      <c r="G136" s="43"/>
      <c r="H136" s="44"/>
      <c r="I136" s="44"/>
      <c r="J136" s="55"/>
      <c r="K136" s="47"/>
      <c r="O136" s="41"/>
    </row>
    <row r="137" spans="1:15" s="42" customFormat="1" ht="20.25">
      <c r="A137" s="43"/>
      <c r="C137" s="43"/>
      <c r="D137" s="43"/>
      <c r="E137" s="64"/>
      <c r="F137" s="43"/>
      <c r="G137" s="43"/>
      <c r="H137" s="44"/>
      <c r="I137" s="44"/>
      <c r="J137" s="55"/>
      <c r="K137" s="47"/>
      <c r="O137" s="41"/>
    </row>
    <row r="138" spans="1:15" s="42" customFormat="1" ht="18" customHeight="1">
      <c r="A138" s="43"/>
      <c r="C138" s="43"/>
      <c r="D138" s="43"/>
      <c r="E138" s="64"/>
      <c r="F138" s="43"/>
      <c r="G138" s="43"/>
      <c r="H138" s="44"/>
      <c r="I138" s="44"/>
      <c r="J138" s="55"/>
      <c r="K138" s="47"/>
      <c r="O138" s="41"/>
    </row>
    <row r="139" spans="1:15" s="42" customFormat="1" ht="18" customHeight="1">
      <c r="A139" s="43"/>
      <c r="C139" s="43"/>
      <c r="D139" s="43"/>
      <c r="E139" s="64"/>
      <c r="F139" s="43"/>
      <c r="G139" s="43"/>
      <c r="H139" s="44"/>
      <c r="I139" s="44"/>
      <c r="J139" s="55"/>
      <c r="K139" s="47"/>
      <c r="O139" s="41"/>
    </row>
    <row r="140" spans="1:15" s="42" customFormat="1" ht="18" customHeight="1">
      <c r="A140" s="43"/>
      <c r="C140" s="43"/>
      <c r="D140" s="43"/>
      <c r="E140" s="64"/>
      <c r="F140" s="43"/>
      <c r="G140" s="43"/>
      <c r="H140" s="44"/>
      <c r="I140" s="44"/>
      <c r="J140" s="55"/>
      <c r="K140" s="47"/>
      <c r="O140" s="41"/>
    </row>
    <row r="141" spans="1:15" s="42" customFormat="1" ht="18" customHeight="1">
      <c r="A141" s="43"/>
      <c r="C141" s="43"/>
      <c r="D141" s="43"/>
      <c r="E141" s="64"/>
      <c r="F141" s="43"/>
      <c r="G141" s="43"/>
      <c r="H141" s="44"/>
      <c r="I141" s="44"/>
      <c r="J141" s="55"/>
      <c r="K141" s="47"/>
      <c r="O141" s="41"/>
    </row>
    <row r="142" spans="1:15" s="42" customFormat="1" ht="18" customHeight="1">
      <c r="A142" s="43"/>
      <c r="C142" s="43"/>
      <c r="D142" s="43"/>
      <c r="E142" s="64"/>
      <c r="F142" s="43"/>
      <c r="G142" s="43"/>
      <c r="H142" s="44"/>
      <c r="I142" s="44"/>
      <c r="J142" s="55"/>
      <c r="K142" s="47"/>
      <c r="O142" s="41"/>
    </row>
    <row r="143" spans="1:15" s="42" customFormat="1" ht="18" customHeight="1">
      <c r="A143" s="43"/>
      <c r="C143" s="43"/>
      <c r="D143" s="43"/>
      <c r="E143" s="64"/>
      <c r="F143" s="43"/>
      <c r="G143" s="43"/>
      <c r="H143" s="44"/>
      <c r="I143" s="44"/>
      <c r="J143" s="55"/>
      <c r="K143" s="47"/>
      <c r="O143" s="41"/>
    </row>
    <row r="144" spans="1:15" s="42" customFormat="1" ht="18" customHeight="1">
      <c r="A144" s="43"/>
      <c r="C144" s="43"/>
      <c r="D144" s="43"/>
      <c r="E144" s="64"/>
      <c r="F144" s="43"/>
      <c r="G144" s="43"/>
      <c r="H144" s="44"/>
      <c r="I144" s="44"/>
      <c r="J144" s="55"/>
      <c r="K144" s="47"/>
      <c r="O144" s="41"/>
    </row>
    <row r="145" spans="1:15" s="42" customFormat="1" ht="18" customHeight="1">
      <c r="A145" s="43"/>
      <c r="C145" s="43"/>
      <c r="D145" s="43"/>
      <c r="E145" s="64"/>
      <c r="F145" s="43"/>
      <c r="G145" s="43"/>
      <c r="H145" s="44"/>
      <c r="I145" s="44"/>
      <c r="J145" s="55"/>
      <c r="K145" s="47"/>
      <c r="O145" s="41"/>
    </row>
    <row r="146" spans="1:15" s="42" customFormat="1" ht="18" customHeight="1">
      <c r="A146" s="43"/>
      <c r="C146" s="43"/>
      <c r="D146" s="43"/>
      <c r="E146" s="64"/>
      <c r="F146" s="43"/>
      <c r="G146" s="43"/>
      <c r="H146" s="44"/>
      <c r="I146" s="44"/>
      <c r="J146" s="55"/>
      <c r="K146" s="47"/>
      <c r="O146" s="41"/>
    </row>
    <row r="147" spans="1:15" s="42" customFormat="1" ht="18" customHeight="1">
      <c r="A147" s="43"/>
      <c r="C147" s="43"/>
      <c r="D147" s="43"/>
      <c r="E147" s="64"/>
      <c r="F147" s="43"/>
      <c r="G147" s="43"/>
      <c r="H147" s="44"/>
      <c r="I147" s="44"/>
      <c r="J147" s="55"/>
      <c r="K147" s="47"/>
      <c r="O147" s="41"/>
    </row>
    <row r="148" spans="1:15" s="42" customFormat="1" ht="18" customHeight="1">
      <c r="A148" s="43"/>
      <c r="C148" s="43"/>
      <c r="D148" s="43"/>
      <c r="E148" s="64"/>
      <c r="F148" s="43"/>
      <c r="G148" s="43"/>
      <c r="H148" s="44"/>
      <c r="I148" s="44"/>
      <c r="J148" s="55"/>
      <c r="K148" s="47"/>
      <c r="O148" s="41"/>
    </row>
    <row r="149" spans="1:15" s="42" customFormat="1" ht="18" customHeight="1">
      <c r="A149" s="43"/>
      <c r="C149" s="43"/>
      <c r="D149" s="43"/>
      <c r="E149" s="64"/>
      <c r="F149" s="43"/>
      <c r="G149" s="43"/>
      <c r="H149" s="44"/>
      <c r="I149" s="44"/>
      <c r="J149" s="55"/>
      <c r="K149" s="47"/>
      <c r="O149" s="41"/>
    </row>
    <row r="150" spans="1:15" s="42" customFormat="1" ht="18" customHeight="1">
      <c r="A150" s="43"/>
      <c r="C150" s="43"/>
      <c r="D150" s="43"/>
      <c r="E150" s="64"/>
      <c r="F150" s="43"/>
      <c r="G150" s="43"/>
      <c r="H150" s="44"/>
      <c r="I150" s="44"/>
      <c r="J150" s="55"/>
      <c r="K150" s="47"/>
      <c r="O150" s="41"/>
    </row>
    <row r="151" spans="1:15" s="42" customFormat="1" ht="18" customHeight="1">
      <c r="A151" s="43"/>
      <c r="C151" s="43"/>
      <c r="D151" s="43"/>
      <c r="E151" s="64"/>
      <c r="F151" s="43"/>
      <c r="G151" s="43"/>
      <c r="H151" s="44"/>
      <c r="I151" s="44"/>
      <c r="J151" s="55"/>
      <c r="K151" s="47"/>
      <c r="O151" s="41"/>
    </row>
    <row r="152" spans="1:15" s="42" customFormat="1" ht="18" customHeight="1">
      <c r="A152" s="43"/>
      <c r="C152" s="43"/>
      <c r="D152" s="43"/>
      <c r="E152" s="64"/>
      <c r="F152" s="43"/>
      <c r="G152" s="43"/>
      <c r="H152" s="44"/>
      <c r="I152" s="44"/>
      <c r="J152" s="55"/>
      <c r="K152" s="47"/>
      <c r="O152" s="41"/>
    </row>
    <row r="153" spans="1:15" s="42" customFormat="1" ht="18" customHeight="1">
      <c r="A153" s="43"/>
      <c r="C153" s="43"/>
      <c r="D153" s="43"/>
      <c r="E153" s="64"/>
      <c r="F153" s="43"/>
      <c r="G153" s="43"/>
      <c r="H153" s="44"/>
      <c r="I153" s="44"/>
      <c r="J153" s="55"/>
      <c r="K153" s="47"/>
      <c r="O153" s="41"/>
    </row>
    <row r="154" spans="1:15" s="42" customFormat="1" ht="18" customHeight="1">
      <c r="A154" s="43"/>
      <c r="C154" s="43"/>
      <c r="D154" s="43"/>
      <c r="E154" s="64"/>
      <c r="F154" s="43"/>
      <c r="G154" s="43"/>
      <c r="H154" s="44"/>
      <c r="I154" s="44"/>
      <c r="J154" s="55"/>
      <c r="K154" s="47"/>
      <c r="O154" s="41"/>
    </row>
    <row r="155" spans="1:15" s="42" customFormat="1" ht="18" customHeight="1">
      <c r="A155" s="43"/>
      <c r="C155" s="43"/>
      <c r="D155" s="43"/>
      <c r="E155" s="64"/>
      <c r="F155" s="43"/>
      <c r="G155" s="43"/>
      <c r="H155" s="44"/>
      <c r="I155" s="44"/>
      <c r="J155" s="55"/>
      <c r="K155" s="47"/>
      <c r="O155" s="41"/>
    </row>
    <row r="156" spans="1:15" s="42" customFormat="1" ht="18" customHeight="1">
      <c r="A156" s="43"/>
      <c r="C156" s="43"/>
      <c r="D156" s="43"/>
      <c r="E156" s="64"/>
      <c r="F156" s="43"/>
      <c r="G156" s="43"/>
      <c r="H156" s="44"/>
      <c r="I156" s="44"/>
      <c r="J156" s="55"/>
      <c r="K156" s="47"/>
      <c r="O156" s="41"/>
    </row>
    <row r="157" spans="1:15" s="42" customFormat="1" ht="18" customHeight="1">
      <c r="A157" s="43"/>
      <c r="C157" s="43"/>
      <c r="D157" s="43"/>
      <c r="E157" s="64"/>
      <c r="F157" s="43"/>
      <c r="G157" s="43"/>
      <c r="H157" s="44"/>
      <c r="I157" s="44"/>
      <c r="J157" s="55"/>
      <c r="K157" s="47"/>
      <c r="O157" s="41"/>
    </row>
    <row r="158" spans="1:15" s="42" customFormat="1" ht="18" customHeight="1">
      <c r="A158" s="43"/>
      <c r="C158" s="43"/>
      <c r="D158" s="43"/>
      <c r="E158" s="64"/>
      <c r="F158" s="43"/>
      <c r="G158" s="43"/>
      <c r="H158" s="44"/>
      <c r="I158" s="44"/>
      <c r="J158" s="55"/>
      <c r="K158" s="47"/>
      <c r="O158" s="41"/>
    </row>
    <row r="159" spans="1:15" s="42" customFormat="1" ht="18" customHeight="1">
      <c r="A159" s="43"/>
      <c r="C159" s="43"/>
      <c r="D159" s="43"/>
      <c r="E159" s="64"/>
      <c r="F159" s="43"/>
      <c r="G159" s="43"/>
      <c r="H159" s="44"/>
      <c r="I159" s="44"/>
      <c r="J159" s="55"/>
      <c r="K159" s="47"/>
      <c r="O159" s="41"/>
    </row>
    <row r="160" spans="1:15" s="42" customFormat="1" ht="18" customHeight="1">
      <c r="A160" s="43"/>
      <c r="C160" s="43"/>
      <c r="D160" s="43"/>
      <c r="E160" s="64"/>
      <c r="F160" s="43"/>
      <c r="G160" s="43"/>
      <c r="H160" s="44"/>
      <c r="I160" s="44"/>
      <c r="J160" s="55"/>
      <c r="K160" s="47"/>
      <c r="O160" s="41"/>
    </row>
    <row r="161" spans="1:15" s="42" customFormat="1" ht="18" customHeight="1">
      <c r="A161" s="43"/>
      <c r="C161" s="43"/>
      <c r="D161" s="43"/>
      <c r="E161" s="64"/>
      <c r="F161" s="43"/>
      <c r="G161" s="43"/>
      <c r="H161" s="44"/>
      <c r="I161" s="44"/>
      <c r="J161" s="55"/>
      <c r="K161" s="47"/>
      <c r="O161" s="41"/>
    </row>
    <row r="162" spans="1:15" s="42" customFormat="1" ht="18" customHeight="1">
      <c r="A162" s="43"/>
      <c r="C162" s="43"/>
      <c r="D162" s="43"/>
      <c r="E162" s="64"/>
      <c r="F162" s="43"/>
      <c r="G162" s="43"/>
      <c r="H162" s="44"/>
      <c r="I162" s="44"/>
      <c r="J162" s="55"/>
      <c r="K162" s="47"/>
      <c r="O162" s="41"/>
    </row>
    <row r="163" spans="1:15" s="42" customFormat="1" ht="18" customHeight="1">
      <c r="A163" s="43"/>
      <c r="C163" s="43"/>
      <c r="D163" s="43"/>
      <c r="E163" s="64"/>
      <c r="F163" s="43"/>
      <c r="G163" s="43"/>
      <c r="H163" s="44"/>
      <c r="I163" s="44"/>
      <c r="J163" s="55"/>
      <c r="K163" s="47"/>
      <c r="O163" s="41"/>
    </row>
    <row r="164" spans="1:15" s="42" customFormat="1" ht="18" customHeight="1">
      <c r="A164" s="43"/>
      <c r="C164" s="43"/>
      <c r="D164" s="43"/>
      <c r="E164" s="64"/>
      <c r="F164" s="43"/>
      <c r="G164" s="43"/>
      <c r="H164" s="44"/>
      <c r="I164" s="44"/>
      <c r="J164" s="55"/>
      <c r="K164" s="47"/>
      <c r="O164" s="41"/>
    </row>
    <row r="165" spans="1:15" s="42" customFormat="1" ht="18" customHeight="1">
      <c r="A165" s="43"/>
      <c r="C165" s="43"/>
      <c r="D165" s="43"/>
      <c r="E165" s="64"/>
      <c r="F165" s="43"/>
      <c r="G165" s="43"/>
      <c r="H165" s="44"/>
      <c r="I165" s="44"/>
      <c r="J165" s="55"/>
      <c r="K165" s="47"/>
      <c r="O165" s="41"/>
    </row>
    <row r="166" spans="1:15" s="42" customFormat="1" ht="18" customHeight="1">
      <c r="A166" s="43"/>
      <c r="C166" s="43"/>
      <c r="D166" s="43"/>
      <c r="E166" s="64"/>
      <c r="F166" s="43"/>
      <c r="G166" s="43"/>
      <c r="H166" s="44"/>
      <c r="I166" s="44"/>
      <c r="J166" s="55"/>
      <c r="K166" s="47"/>
      <c r="O166" s="41"/>
    </row>
    <row r="167" spans="1:15" s="42" customFormat="1" ht="18" customHeight="1">
      <c r="A167" s="43"/>
      <c r="C167" s="43"/>
      <c r="D167" s="43"/>
      <c r="E167" s="64"/>
      <c r="F167" s="43"/>
      <c r="G167" s="43"/>
      <c r="H167" s="44"/>
      <c r="I167" s="44"/>
      <c r="J167" s="55"/>
      <c r="K167" s="47"/>
      <c r="O167" s="41"/>
    </row>
    <row r="168" spans="1:15" s="42" customFormat="1" ht="18" customHeight="1">
      <c r="A168" s="43"/>
      <c r="C168" s="43"/>
      <c r="D168" s="43"/>
      <c r="E168" s="64"/>
      <c r="F168" s="43"/>
      <c r="G168" s="43"/>
      <c r="H168" s="44"/>
      <c r="I168" s="44"/>
      <c r="J168" s="55"/>
      <c r="K168" s="47"/>
      <c r="O168" s="41"/>
    </row>
    <row r="169" spans="1:15" s="42" customFormat="1" ht="18" customHeight="1">
      <c r="A169" s="43"/>
      <c r="C169" s="43"/>
      <c r="D169" s="43"/>
      <c r="E169" s="64"/>
      <c r="F169" s="43"/>
      <c r="G169" s="43"/>
      <c r="H169" s="44"/>
      <c r="I169" s="44"/>
      <c r="J169" s="55"/>
      <c r="K169" s="47"/>
      <c r="O169" s="41"/>
    </row>
    <row r="170" spans="1:15" s="42" customFormat="1" ht="18" customHeight="1">
      <c r="A170" s="43"/>
      <c r="C170" s="43"/>
      <c r="D170" s="43"/>
      <c r="E170" s="64"/>
      <c r="F170" s="43"/>
      <c r="G170" s="43"/>
      <c r="H170" s="44"/>
      <c r="I170" s="44"/>
      <c r="J170" s="55"/>
      <c r="K170" s="47"/>
      <c r="O170" s="41"/>
    </row>
    <row r="171" spans="1:15" s="42" customFormat="1" ht="18" customHeight="1">
      <c r="A171" s="43"/>
      <c r="C171" s="43"/>
      <c r="D171" s="43"/>
      <c r="E171" s="64"/>
      <c r="F171" s="43"/>
      <c r="G171" s="43"/>
      <c r="H171" s="44"/>
      <c r="I171" s="44"/>
      <c r="J171" s="55"/>
      <c r="K171" s="47"/>
      <c r="O171" s="41"/>
    </row>
    <row r="172" spans="1:15" s="42" customFormat="1" ht="18" customHeight="1">
      <c r="A172" s="43"/>
      <c r="C172" s="43"/>
      <c r="D172" s="43"/>
      <c r="E172" s="64"/>
      <c r="F172" s="43"/>
      <c r="G172" s="43"/>
      <c r="H172" s="44"/>
      <c r="I172" s="44"/>
      <c r="J172" s="55"/>
      <c r="K172" s="47"/>
      <c r="O172" s="41"/>
    </row>
    <row r="173" spans="1:15" s="42" customFormat="1" ht="18" customHeight="1">
      <c r="A173" s="43"/>
      <c r="C173" s="43"/>
      <c r="D173" s="43"/>
      <c r="E173" s="64"/>
      <c r="F173" s="43"/>
      <c r="G173" s="43"/>
      <c r="H173" s="44"/>
      <c r="I173" s="44"/>
      <c r="J173" s="55"/>
      <c r="K173" s="47"/>
      <c r="O173" s="41"/>
    </row>
    <row r="174" spans="1:15" s="42" customFormat="1" ht="18" customHeight="1">
      <c r="A174" s="43"/>
      <c r="C174" s="43"/>
      <c r="D174" s="43"/>
      <c r="E174" s="64"/>
      <c r="F174" s="43"/>
      <c r="G174" s="43"/>
      <c r="H174" s="44"/>
      <c r="I174" s="44"/>
      <c r="J174" s="55"/>
      <c r="K174" s="47"/>
      <c r="O174" s="41"/>
    </row>
    <row r="175" spans="1:15" s="42" customFormat="1" ht="18" customHeight="1">
      <c r="A175" s="43"/>
      <c r="C175" s="43"/>
      <c r="D175" s="43"/>
      <c r="E175" s="64"/>
      <c r="F175" s="43"/>
      <c r="G175" s="43"/>
      <c r="H175" s="44"/>
      <c r="I175" s="44"/>
      <c r="J175" s="55"/>
      <c r="K175" s="47"/>
      <c r="O175" s="41"/>
    </row>
    <row r="176" spans="1:15" s="42" customFormat="1" ht="18" customHeight="1">
      <c r="A176" s="43"/>
      <c r="C176" s="43"/>
      <c r="D176" s="43"/>
      <c r="E176" s="64"/>
      <c r="F176" s="43"/>
      <c r="G176" s="43"/>
      <c r="H176" s="44"/>
      <c r="I176" s="44"/>
      <c r="J176" s="55"/>
      <c r="K176" s="47"/>
      <c r="O176" s="41"/>
    </row>
    <row r="177" spans="1:15" s="42" customFormat="1" ht="18" customHeight="1">
      <c r="A177" s="43"/>
      <c r="C177" s="43"/>
      <c r="D177" s="43"/>
      <c r="E177" s="64"/>
      <c r="F177" s="43"/>
      <c r="G177" s="43"/>
      <c r="H177" s="44"/>
      <c r="I177" s="44"/>
      <c r="J177" s="55"/>
      <c r="K177" s="47"/>
      <c r="O177" s="41"/>
    </row>
    <row r="178" spans="1:15" s="42" customFormat="1" ht="18" customHeight="1">
      <c r="A178" s="43"/>
      <c r="C178" s="43"/>
      <c r="D178" s="43"/>
      <c r="E178" s="64"/>
      <c r="F178" s="43"/>
      <c r="G178" s="43"/>
      <c r="H178" s="44"/>
      <c r="I178" s="44"/>
      <c r="J178" s="55"/>
      <c r="K178" s="47"/>
      <c r="O178" s="41"/>
    </row>
    <row r="179" spans="1:15" s="42" customFormat="1" ht="18" customHeight="1">
      <c r="A179" s="43"/>
      <c r="C179" s="43"/>
      <c r="D179" s="43"/>
      <c r="E179" s="64"/>
      <c r="F179" s="43"/>
      <c r="G179" s="43"/>
      <c r="H179" s="44"/>
      <c r="I179" s="44"/>
      <c r="J179" s="55"/>
      <c r="K179" s="47"/>
      <c r="O179" s="41"/>
    </row>
    <row r="180" spans="1:15" s="42" customFormat="1" ht="18" customHeight="1">
      <c r="A180" s="43"/>
      <c r="C180" s="43"/>
      <c r="D180" s="43"/>
      <c r="E180" s="64"/>
      <c r="F180" s="43"/>
      <c r="G180" s="43"/>
      <c r="H180" s="44"/>
      <c r="I180" s="44"/>
      <c r="J180" s="55"/>
      <c r="K180" s="47"/>
      <c r="O180" s="41"/>
    </row>
    <row r="181" spans="1:15" s="42" customFormat="1" ht="18" customHeight="1">
      <c r="A181" s="43"/>
      <c r="C181" s="43"/>
      <c r="D181" s="43"/>
      <c r="E181" s="64"/>
      <c r="F181" s="43"/>
      <c r="G181" s="43"/>
      <c r="H181" s="44"/>
      <c r="I181" s="44"/>
      <c r="J181" s="55"/>
      <c r="K181" s="47"/>
      <c r="O181" s="41"/>
    </row>
    <row r="182" spans="1:15" s="42" customFormat="1" ht="18" customHeight="1">
      <c r="A182" s="43"/>
      <c r="C182" s="43"/>
      <c r="D182" s="43"/>
      <c r="E182" s="64"/>
      <c r="F182" s="43"/>
      <c r="G182" s="43"/>
      <c r="H182" s="44"/>
      <c r="I182" s="44"/>
      <c r="J182" s="55"/>
      <c r="K182" s="47"/>
      <c r="O182" s="41"/>
    </row>
    <row r="183" spans="1:15" s="42" customFormat="1" ht="18" customHeight="1">
      <c r="A183" s="43"/>
      <c r="C183" s="43"/>
      <c r="D183" s="43"/>
      <c r="E183" s="64"/>
      <c r="F183" s="43"/>
      <c r="G183" s="43"/>
      <c r="H183" s="44"/>
      <c r="I183" s="44"/>
      <c r="J183" s="55"/>
      <c r="K183" s="47"/>
      <c r="O183" s="41"/>
    </row>
    <row r="184" spans="1:15" s="42" customFormat="1" ht="18" customHeight="1">
      <c r="A184" s="43"/>
      <c r="C184" s="43"/>
      <c r="D184" s="43"/>
      <c r="E184" s="64"/>
      <c r="F184" s="43"/>
      <c r="G184" s="43"/>
      <c r="H184" s="44"/>
      <c r="I184" s="44"/>
      <c r="J184" s="55"/>
      <c r="K184" s="47"/>
      <c r="O184" s="41"/>
    </row>
    <row r="185" spans="1:15" s="42" customFormat="1" ht="18" customHeight="1">
      <c r="A185" s="43"/>
      <c r="C185" s="43"/>
      <c r="D185" s="43"/>
      <c r="E185" s="64"/>
      <c r="F185" s="43"/>
      <c r="G185" s="43"/>
      <c r="H185" s="44"/>
      <c r="I185" s="44"/>
      <c r="J185" s="55"/>
      <c r="K185" s="47"/>
      <c r="O185" s="41"/>
    </row>
    <row r="186" spans="1:15" s="42" customFormat="1" ht="18" customHeight="1">
      <c r="A186" s="43"/>
      <c r="C186" s="43"/>
      <c r="D186" s="43"/>
      <c r="E186" s="64"/>
      <c r="F186" s="43"/>
      <c r="G186" s="43"/>
      <c r="H186" s="44"/>
      <c r="I186" s="44"/>
      <c r="J186" s="55"/>
      <c r="K186" s="47"/>
      <c r="O186" s="41"/>
    </row>
    <row r="187" spans="1:15" s="42" customFormat="1" ht="18" customHeight="1">
      <c r="A187" s="43"/>
      <c r="C187" s="43"/>
      <c r="D187" s="43"/>
      <c r="E187" s="64"/>
      <c r="F187" s="43"/>
      <c r="G187" s="43"/>
      <c r="H187" s="44"/>
      <c r="I187" s="44"/>
      <c r="J187" s="55"/>
      <c r="K187" s="47"/>
      <c r="O187" s="41"/>
    </row>
    <row r="188" spans="1:15" s="42" customFormat="1" ht="18" customHeight="1">
      <c r="A188" s="43"/>
      <c r="C188" s="43"/>
      <c r="D188" s="43"/>
      <c r="E188" s="64"/>
      <c r="F188" s="43"/>
      <c r="G188" s="43"/>
      <c r="H188" s="44"/>
      <c r="I188" s="44"/>
      <c r="J188" s="55"/>
      <c r="K188" s="47"/>
      <c r="O188" s="41"/>
    </row>
    <row r="189" spans="1:15" s="42" customFormat="1" ht="18" customHeight="1">
      <c r="A189" s="43"/>
      <c r="C189" s="43"/>
      <c r="D189" s="43"/>
      <c r="E189" s="64"/>
      <c r="F189" s="43"/>
      <c r="G189" s="43"/>
      <c r="H189" s="44"/>
      <c r="I189" s="44"/>
      <c r="J189" s="55"/>
      <c r="K189" s="47"/>
      <c r="O189" s="41"/>
    </row>
    <row r="190" spans="1:15" s="42" customFormat="1" ht="18" customHeight="1">
      <c r="A190" s="43"/>
      <c r="C190" s="43"/>
      <c r="D190" s="43"/>
      <c r="E190" s="64"/>
      <c r="F190" s="43"/>
      <c r="G190" s="43"/>
      <c r="H190" s="44"/>
      <c r="I190" s="44"/>
      <c r="J190" s="55"/>
      <c r="K190" s="47"/>
      <c r="O190" s="41"/>
    </row>
    <row r="191" spans="1:15" s="42" customFormat="1" ht="18" customHeight="1">
      <c r="A191" s="43"/>
      <c r="C191" s="43"/>
      <c r="D191" s="43"/>
      <c r="E191" s="64"/>
      <c r="F191" s="43"/>
      <c r="G191" s="43"/>
      <c r="H191" s="44"/>
      <c r="I191" s="44"/>
      <c r="J191" s="55"/>
      <c r="K191" s="47"/>
      <c r="O191" s="41"/>
    </row>
    <row r="192" spans="1:15" s="42" customFormat="1" ht="18" customHeight="1">
      <c r="A192" s="43"/>
      <c r="C192" s="43"/>
      <c r="D192" s="43"/>
      <c r="E192" s="64"/>
      <c r="F192" s="43"/>
      <c r="G192" s="43"/>
      <c r="H192" s="44"/>
      <c r="I192" s="44"/>
      <c r="J192" s="55"/>
      <c r="K192" s="47"/>
      <c r="O192" s="41"/>
    </row>
    <row r="193" spans="1:15" s="42" customFormat="1" ht="18" customHeight="1">
      <c r="A193" s="43"/>
      <c r="C193" s="43"/>
      <c r="D193" s="43"/>
      <c r="E193" s="64"/>
      <c r="F193" s="43"/>
      <c r="G193" s="43"/>
      <c r="H193" s="44"/>
      <c r="I193" s="44"/>
      <c r="J193" s="55"/>
      <c r="K193" s="47"/>
      <c r="O193" s="41"/>
    </row>
    <row r="194" spans="1:15" s="42" customFormat="1" ht="18" customHeight="1">
      <c r="A194" s="43"/>
      <c r="C194" s="43"/>
      <c r="D194" s="43"/>
      <c r="E194" s="64"/>
      <c r="F194" s="43"/>
      <c r="G194" s="43"/>
      <c r="H194" s="44"/>
      <c r="I194" s="44"/>
      <c r="J194" s="55"/>
      <c r="K194" s="47"/>
      <c r="O194" s="41"/>
    </row>
    <row r="195" spans="1:15" s="42" customFormat="1" ht="18" customHeight="1">
      <c r="A195" s="43"/>
      <c r="C195" s="43"/>
      <c r="D195" s="43"/>
      <c r="E195" s="64"/>
      <c r="F195" s="43"/>
      <c r="G195" s="43"/>
      <c r="H195" s="44"/>
      <c r="I195" s="44"/>
      <c r="J195" s="55"/>
      <c r="K195" s="47"/>
      <c r="O195" s="41"/>
    </row>
    <row r="196" spans="1:15" s="42" customFormat="1" ht="18" customHeight="1">
      <c r="A196" s="43"/>
      <c r="C196" s="43"/>
      <c r="D196" s="43"/>
      <c r="E196" s="64"/>
      <c r="F196" s="43"/>
      <c r="G196" s="43"/>
      <c r="H196" s="44"/>
      <c r="I196" s="44"/>
      <c r="J196" s="55"/>
      <c r="K196" s="47"/>
      <c r="O196" s="41"/>
    </row>
    <row r="197" spans="1:15" s="42" customFormat="1" ht="18" customHeight="1">
      <c r="A197" s="43"/>
      <c r="C197" s="43"/>
      <c r="D197" s="43"/>
      <c r="E197" s="64"/>
      <c r="F197" s="43"/>
      <c r="G197" s="43"/>
      <c r="H197" s="44"/>
      <c r="I197" s="44"/>
      <c r="J197" s="55"/>
      <c r="K197" s="47"/>
      <c r="O197" s="41"/>
    </row>
    <row r="198" spans="1:15" s="42" customFormat="1" ht="18" customHeight="1">
      <c r="A198" s="43"/>
      <c r="C198" s="43"/>
      <c r="D198" s="43"/>
      <c r="E198" s="64"/>
      <c r="F198" s="43"/>
      <c r="G198" s="43"/>
      <c r="H198" s="44"/>
      <c r="I198" s="44"/>
      <c r="J198" s="55"/>
      <c r="K198" s="47"/>
      <c r="O198" s="41"/>
    </row>
    <row r="199" spans="1:15" s="42" customFormat="1" ht="18" customHeight="1">
      <c r="A199" s="43"/>
      <c r="C199" s="43"/>
      <c r="D199" s="43"/>
      <c r="E199" s="64"/>
      <c r="F199" s="43"/>
      <c r="G199" s="43"/>
      <c r="H199" s="44"/>
      <c r="I199" s="44"/>
      <c r="J199" s="55"/>
      <c r="K199" s="47"/>
      <c r="O199" s="41"/>
    </row>
    <row r="200" spans="1:15" s="42" customFormat="1" ht="18" customHeight="1">
      <c r="A200" s="43"/>
      <c r="C200" s="43"/>
      <c r="D200" s="43"/>
      <c r="E200" s="64"/>
      <c r="F200" s="43"/>
      <c r="G200" s="43"/>
      <c r="H200" s="44"/>
      <c r="I200" s="44"/>
      <c r="J200" s="55"/>
      <c r="K200" s="47"/>
      <c r="O200" s="41"/>
    </row>
    <row r="201" spans="1:15" s="42" customFormat="1" ht="18" customHeight="1">
      <c r="A201" s="43"/>
      <c r="C201" s="43"/>
      <c r="D201" s="43"/>
      <c r="E201" s="64"/>
      <c r="F201" s="43"/>
      <c r="G201" s="43"/>
      <c r="H201" s="44"/>
      <c r="I201" s="44"/>
      <c r="J201" s="55"/>
      <c r="K201" s="47"/>
      <c r="O201" s="41"/>
    </row>
    <row r="202" spans="1:15" s="42" customFormat="1" ht="18" customHeight="1">
      <c r="A202" s="43"/>
      <c r="C202" s="43"/>
      <c r="D202" s="43"/>
      <c r="E202" s="64"/>
      <c r="F202" s="43"/>
      <c r="G202" s="43"/>
      <c r="H202" s="44"/>
      <c r="I202" s="44"/>
      <c r="J202" s="55"/>
      <c r="K202" s="47"/>
      <c r="O202" s="41"/>
    </row>
    <row r="203" spans="1:15" s="42" customFormat="1" ht="18" customHeight="1">
      <c r="A203" s="43"/>
      <c r="C203" s="43"/>
      <c r="D203" s="43"/>
      <c r="E203" s="64"/>
      <c r="F203" s="43"/>
      <c r="G203" s="43"/>
      <c r="H203" s="44"/>
      <c r="I203" s="44"/>
      <c r="J203" s="55"/>
      <c r="K203" s="47"/>
      <c r="O203" s="41"/>
    </row>
    <row r="204" spans="1:15" s="42" customFormat="1" ht="18" customHeight="1">
      <c r="A204" s="43"/>
      <c r="C204" s="43"/>
      <c r="D204" s="43"/>
      <c r="E204" s="64"/>
      <c r="F204" s="43"/>
      <c r="G204" s="43"/>
      <c r="H204" s="44"/>
      <c r="I204" s="44"/>
      <c r="J204" s="55"/>
      <c r="K204" s="47"/>
      <c r="O204" s="41"/>
    </row>
    <row r="205" spans="1:15" s="42" customFormat="1" ht="18" customHeight="1">
      <c r="A205" s="43"/>
      <c r="C205" s="43"/>
      <c r="D205" s="43"/>
      <c r="E205" s="64"/>
      <c r="F205" s="43"/>
      <c r="G205" s="43"/>
      <c r="H205" s="44"/>
      <c r="I205" s="44"/>
      <c r="J205" s="55"/>
      <c r="K205" s="47"/>
      <c r="O205" s="41"/>
    </row>
    <row r="206" spans="1:15" s="42" customFormat="1" ht="18" customHeight="1">
      <c r="A206" s="43"/>
      <c r="C206" s="43"/>
      <c r="D206" s="43"/>
      <c r="E206" s="64"/>
      <c r="F206" s="43"/>
      <c r="G206" s="43"/>
      <c r="H206" s="44"/>
      <c r="I206" s="44"/>
      <c r="J206" s="55"/>
      <c r="K206" s="47"/>
      <c r="O206" s="41"/>
    </row>
    <row r="207" spans="1:15" s="42" customFormat="1" ht="18" customHeight="1">
      <c r="A207" s="43"/>
      <c r="C207" s="43"/>
      <c r="D207" s="43"/>
      <c r="E207" s="64"/>
      <c r="F207" s="43"/>
      <c r="G207" s="43"/>
      <c r="H207" s="44"/>
      <c r="I207" s="44"/>
      <c r="J207" s="55"/>
      <c r="K207" s="47"/>
      <c r="O207" s="41"/>
    </row>
    <row r="208" spans="1:15" s="42" customFormat="1" ht="18" customHeight="1">
      <c r="A208" s="43"/>
      <c r="C208" s="43"/>
      <c r="D208" s="43"/>
      <c r="E208" s="64"/>
      <c r="F208" s="43"/>
      <c r="G208" s="43"/>
      <c r="H208" s="44"/>
      <c r="I208" s="44"/>
      <c r="J208" s="55"/>
      <c r="K208" s="47"/>
      <c r="O208" s="41"/>
    </row>
    <row r="209" spans="1:15" s="42" customFormat="1" ht="18" customHeight="1">
      <c r="A209" s="43"/>
      <c r="C209" s="43"/>
      <c r="D209" s="43"/>
      <c r="E209" s="64"/>
      <c r="F209" s="43"/>
      <c r="G209" s="43"/>
      <c r="H209" s="44"/>
      <c r="I209" s="44"/>
      <c r="J209" s="55"/>
      <c r="K209" s="47"/>
      <c r="O209" s="41"/>
    </row>
    <row r="210" spans="1:15" s="42" customFormat="1" ht="18" customHeight="1">
      <c r="A210" s="43"/>
      <c r="C210" s="43"/>
      <c r="D210" s="43"/>
      <c r="E210" s="64"/>
      <c r="F210" s="43"/>
      <c r="G210" s="43"/>
      <c r="H210" s="44"/>
      <c r="I210" s="44"/>
      <c r="J210" s="55"/>
      <c r="K210" s="47"/>
      <c r="O210" s="41"/>
    </row>
    <row r="211" spans="1:15" s="42" customFormat="1" ht="18" customHeight="1">
      <c r="A211" s="43"/>
      <c r="C211" s="43"/>
      <c r="D211" s="43"/>
      <c r="E211" s="64"/>
      <c r="F211" s="43"/>
      <c r="G211" s="43"/>
      <c r="H211" s="44"/>
      <c r="I211" s="44"/>
      <c r="J211" s="55"/>
      <c r="K211" s="47"/>
      <c r="O211" s="41"/>
    </row>
    <row r="212" spans="1:15" s="42" customFormat="1" ht="18" customHeight="1">
      <c r="A212" s="43"/>
      <c r="C212" s="43"/>
      <c r="D212" s="43"/>
      <c r="E212" s="64"/>
      <c r="F212" s="43"/>
      <c r="G212" s="43"/>
      <c r="H212" s="44"/>
      <c r="I212" s="44"/>
      <c r="J212" s="55"/>
      <c r="K212" s="47"/>
      <c r="O212" s="41"/>
    </row>
    <row r="213" spans="1:15" s="42" customFormat="1" ht="18" customHeight="1">
      <c r="A213" s="43"/>
      <c r="C213" s="43"/>
      <c r="D213" s="43"/>
      <c r="E213" s="64"/>
      <c r="F213" s="43"/>
      <c r="G213" s="43"/>
      <c r="H213" s="44"/>
      <c r="I213" s="44"/>
      <c r="J213" s="55"/>
      <c r="K213" s="47"/>
      <c r="O213" s="41"/>
    </row>
    <row r="214" spans="1:15" s="42" customFormat="1" ht="18" customHeight="1">
      <c r="A214" s="29"/>
      <c r="B214" s="21"/>
      <c r="C214" s="29"/>
      <c r="D214" s="29"/>
      <c r="E214" s="65"/>
      <c r="F214" s="29"/>
      <c r="G214" s="29"/>
      <c r="H214" s="23"/>
      <c r="I214" s="23"/>
      <c r="J214" s="56"/>
      <c r="K214" s="48"/>
      <c r="L214" s="21"/>
      <c r="M214" s="21"/>
      <c r="N214" s="21"/>
      <c r="O214" s="41"/>
    </row>
    <row r="215" spans="1:15" s="21" customFormat="1" ht="18" customHeight="1">
      <c r="A215" s="29"/>
      <c r="C215" s="29"/>
      <c r="D215" s="29"/>
      <c r="E215" s="65"/>
      <c r="F215" s="29"/>
      <c r="G215" s="29"/>
      <c r="H215" s="23"/>
      <c r="I215" s="23"/>
      <c r="J215" s="56"/>
      <c r="K215" s="48"/>
      <c r="O215" s="22"/>
    </row>
    <row r="216" spans="1:15" s="21" customFormat="1" ht="18" customHeight="1">
      <c r="A216" s="29"/>
      <c r="C216" s="29"/>
      <c r="D216" s="29"/>
      <c r="E216" s="65"/>
      <c r="F216" s="29"/>
      <c r="G216" s="29"/>
      <c r="H216" s="23"/>
      <c r="I216" s="23"/>
      <c r="J216" s="56"/>
      <c r="K216" s="48"/>
      <c r="O216" s="22"/>
    </row>
    <row r="217" spans="1:15" s="21" customFormat="1" ht="18" customHeight="1">
      <c r="A217" s="29"/>
      <c r="C217" s="29"/>
      <c r="D217" s="29"/>
      <c r="E217" s="65"/>
      <c r="F217" s="29"/>
      <c r="G217" s="29"/>
      <c r="H217" s="23"/>
      <c r="I217" s="23"/>
      <c r="J217" s="56"/>
      <c r="K217" s="48"/>
      <c r="O217" s="22"/>
    </row>
    <row r="218" spans="1:15" s="21" customFormat="1" ht="20.25">
      <c r="A218" s="29"/>
      <c r="C218" s="29"/>
      <c r="D218" s="29"/>
      <c r="E218" s="65"/>
      <c r="F218" s="29"/>
      <c r="G218" s="29"/>
      <c r="H218" s="23"/>
      <c r="I218" s="23"/>
      <c r="J218" s="56"/>
      <c r="K218" s="48"/>
      <c r="O218" s="22"/>
    </row>
    <row r="219" spans="1:15" s="21" customFormat="1" ht="20.25">
      <c r="A219" s="1"/>
      <c r="B219"/>
      <c r="C219" s="1"/>
      <c r="D219" s="1"/>
      <c r="E219" s="66"/>
      <c r="F219" s="1"/>
      <c r="G219" s="1"/>
      <c r="H219" s="2"/>
      <c r="I219" s="2"/>
      <c r="J219" s="8"/>
      <c r="K219" s="9"/>
      <c r="L219"/>
      <c r="M219"/>
      <c r="N219"/>
      <c r="O219" s="22"/>
    </row>
  </sheetData>
  <sheetProtection/>
  <protectedRanges>
    <protectedRange sqref="J93:J105 L54:M58 J118:N135 J106:N116 J41:N52 J7:N22 K38:N40 K31:N36 J31:J40 J63:N92 K93:N100 L60:M62 K103:M105 J24:N30 J23:K23 N23" name="Диапазон1"/>
    <protectedRange sqref="J53:N53 L59:M59 J54:J62" name="Диапазон1_1"/>
    <protectedRange sqref="N54:N62 K54:K62" name="Диапазон1_3"/>
    <protectedRange sqref="K101:K102 N101:N105" name="Диапазон1_2"/>
    <protectedRange sqref="M101:M102" name="Диапазон1_6"/>
    <protectedRange sqref="L101:L102" name="Диапазон1_1_1"/>
    <protectedRange sqref="J117:N117" name="Диапазон1_4"/>
    <protectedRange sqref="K37:N37 L23:M23" name="Диапазон1_5"/>
  </protectedRanges>
  <autoFilter ref="A7:O7"/>
  <mergeCells count="1">
    <mergeCell ref="A5:B5"/>
  </mergeCells>
  <hyperlinks>
    <hyperlink ref="C2" r:id="rId1" display="yakimov62@ya.ru"/>
  </hyperlinks>
  <printOptions horizontalCentered="1" verticalCentered="1"/>
  <pageMargins left="0.2362204724409449" right="0.2755905511811024" top="0.2362204724409449" bottom="0.2362204724409449" header="0.15748031496062992" footer="0.15748031496062992"/>
  <pageSetup horizontalDpi="600" verticalDpi="600" orientation="portrait" paperSize="9" scale="35" r:id="rId3"/>
  <ignoredErrors>
    <ignoredError sqref="L30 L1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8" sqref="E48"/>
    </sheetView>
  </sheetViews>
  <sheetFormatPr defaultColWidth="9.140625" defaultRowHeight="12.75"/>
  <cols>
    <col min="5" max="5" width="36.851562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Коновалов Александр Викторович</dc:creator>
  <cp:keywords/>
  <dc:description/>
  <cp:lastModifiedBy>Alex</cp:lastModifiedBy>
  <cp:lastPrinted>2023-03-07T09:58:47Z</cp:lastPrinted>
  <dcterms:created xsi:type="dcterms:W3CDTF">1996-10-14T23:33:28Z</dcterms:created>
  <dcterms:modified xsi:type="dcterms:W3CDTF">2023-08-28T08:44:21Z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